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/>
  <mc:AlternateContent xmlns:mc="http://schemas.openxmlformats.org/markup-compatibility/2006">
    <mc:Choice Requires="x15">
      <x15ac:absPath xmlns:x15ac="http://schemas.microsoft.com/office/spreadsheetml/2010/11/ac" url="C:\Users\Elena.Festa\Desktop\"/>
    </mc:Choice>
  </mc:AlternateContent>
  <bookViews>
    <workbookView xWindow="1005" yWindow="1005" windowWidth="15000" windowHeight="10005" activeTab="1"/>
  </bookViews>
  <sheets>
    <sheet name="FutureJournals" sheetId="2" r:id="rId1"/>
    <sheet name="Future Databases" sheetId="7" r:id="rId2"/>
    <sheet name="Browse URLs" sheetId="8" r:id="rId3"/>
  </sheets>
  <calcPr calcId="171027"/>
</workbook>
</file>

<file path=xl/calcChain.xml><?xml version="1.0" encoding="utf-8"?>
<calcChain xmlns="http://schemas.openxmlformats.org/spreadsheetml/2006/main">
  <c r="B8" i="8" l="1"/>
  <c r="B7" i="8"/>
  <c r="B6" i="8"/>
  <c r="B5" i="8"/>
  <c r="B4" i="8"/>
  <c r="B3" i="8"/>
  <c r="B2" i="8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</calcChain>
</file>

<file path=xl/sharedStrings.xml><?xml version="1.0" encoding="utf-8"?>
<sst xmlns="http://schemas.openxmlformats.org/spreadsheetml/2006/main" count="1183" uniqueCount="710">
  <si>
    <t>Advances in Neonatal Care</t>
  </si>
  <si>
    <t>1078-3903</t>
  </si>
  <si>
    <t>Nutrition Today</t>
  </si>
  <si>
    <t>1049-9091</t>
  </si>
  <si>
    <t>0269-9370</t>
  </si>
  <si>
    <t>1538-8646</t>
  </si>
  <si>
    <t>Spine: Affiliated Society Meeting Abstracts</t>
  </si>
  <si>
    <t>Browse All Journals@Ovid</t>
  </si>
  <si>
    <t>Journal of Wound, Ostomy &amp; Continence Nursing</t>
  </si>
  <si>
    <t>Pediatric Nursing</t>
  </si>
  <si>
    <t>January 1, 2000 - October 2017</t>
  </si>
  <si>
    <t>0160-6379</t>
  </si>
  <si>
    <t>0894-3184</t>
  </si>
  <si>
    <t>Springer Publishing</t>
  </si>
  <si>
    <t>Journal of Burn Care &amp; Research</t>
  </si>
  <si>
    <t>Journal of Trauma Nursing</t>
  </si>
  <si>
    <t>1538-0688</t>
  </si>
  <si>
    <t>January 1, 2001 - September 1, 2002</t>
  </si>
  <si>
    <t>2475-2797</t>
  </si>
  <si>
    <t>1078-7496</t>
  </si>
  <si>
    <t>Spine</t>
  </si>
  <si>
    <t>Advances in Nursing Science</t>
  </si>
  <si>
    <t>April 2013 - August 2017</t>
  </si>
  <si>
    <t>Title</t>
  </si>
  <si>
    <t>0272-9490</t>
  </si>
  <si>
    <t>Health Administration Press</t>
  </si>
  <si>
    <t>0263-6352</t>
  </si>
  <si>
    <t>American Journal of Hospice &amp; Palliative Medicine</t>
  </si>
  <si>
    <t>1932-751X</t>
  </si>
  <si>
    <t>1529-4242</t>
  </si>
  <si>
    <t>1939-3938</t>
  </si>
  <si>
    <t>1538-8689</t>
  </si>
  <si>
    <t>1552-7468</t>
  </si>
  <si>
    <t>January 2006 - September 2017</t>
  </si>
  <si>
    <t>1557-0576</t>
  </si>
  <si>
    <t>1536-0911</t>
  </si>
  <si>
    <t>1531-7056</t>
  </si>
  <si>
    <t>Journal of Acute Care Physical Therapy</t>
  </si>
  <si>
    <t>March/April 1996 - May/June 2000</t>
  </si>
  <si>
    <t>Advanced Emergency Nursing Journal</t>
  </si>
  <si>
    <t>March 2007 - October 2017</t>
  </si>
  <si>
    <t>Clinical Journal of Oncology Nursing</t>
  </si>
  <si>
    <t>Transplantation Direct</t>
  </si>
  <si>
    <t>0147-9563</t>
  </si>
  <si>
    <t>Anesthesia &amp; Analgesia</t>
  </si>
  <si>
    <t>January 2000 - November/December 2014</t>
  </si>
  <si>
    <t>1547-1896</t>
  </si>
  <si>
    <t>0196-6553</t>
  </si>
  <si>
    <t>1525-5794</t>
  </si>
  <si>
    <t>Spring 2013 - Fall 2017</t>
  </si>
  <si>
    <t>February 1999 - September/October 2017</t>
  </si>
  <si>
    <t>Nursing Management</t>
  </si>
  <si>
    <t>January 2002 - October 2017</t>
  </si>
  <si>
    <t>Journal of Burn Care &amp; Rehabilitation</t>
  </si>
  <si>
    <t>Browse All Databases</t>
  </si>
  <si>
    <t>1524-4628</t>
  </si>
  <si>
    <t>June 2003 - November 2004</t>
  </si>
  <si>
    <t>Current Opinion in Rheumatology</t>
  </si>
  <si>
    <t>1989 - July/September 2017</t>
  </si>
  <si>
    <t>1550-5138</t>
  </si>
  <si>
    <t>1529-7764</t>
  </si>
  <si>
    <t>2373-8731</t>
  </si>
  <si>
    <t>Search Books@Ovid</t>
  </si>
  <si>
    <t>January/February 2013 - September/October 2017</t>
  </si>
  <si>
    <t>Cornea</t>
  </si>
  <si>
    <t>March 2005 - June 2017</t>
  </si>
  <si>
    <t>1536-5948</t>
  </si>
  <si>
    <t>0744-6314</t>
  </si>
  <si>
    <t>January/February 2001 - October 2017</t>
  </si>
  <si>
    <t>January 1998 - September 2017</t>
  </si>
  <si>
    <t>Journal of Nursing Research</t>
  </si>
  <si>
    <t>January 1, 1996 - October 1, 2017</t>
  </si>
  <si>
    <t>1559-0488</t>
  </si>
  <si>
    <t>American Journal of Occupational Therapy</t>
  </si>
  <si>
    <t>1932-7501</t>
  </si>
  <si>
    <t>0279-5442</t>
  </si>
  <si>
    <t>0098-180X</t>
  </si>
  <si>
    <t>January 1999 - November 2017</t>
  </si>
  <si>
    <t>Search Your Journals@Ovid</t>
  </si>
  <si>
    <t>Journal of Addictions Nursing</t>
  </si>
  <si>
    <t>1557-0584</t>
  </si>
  <si>
    <t>2009 - September 2017</t>
  </si>
  <si>
    <t>Journal of the American Psychiatric Nurses Association</t>
  </si>
  <si>
    <t>Nursing History Review</t>
  </si>
  <si>
    <t>1550-5030</t>
  </si>
  <si>
    <t>2003 - 2010</t>
  </si>
  <si>
    <t>Journal of Occupational &amp; Environmental Medicine</t>
  </si>
  <si>
    <t>Neurology Today</t>
  </si>
  <si>
    <t>August 1922 - November/December 1956</t>
  </si>
  <si>
    <t>Journal of Doctoral Nursing Practice</t>
  </si>
  <si>
    <t>1538-2931</t>
  </si>
  <si>
    <t>1550-5057</t>
  </si>
  <si>
    <t>November 2001 - July/September 2017</t>
  </si>
  <si>
    <t>0882-7524</t>
  </si>
  <si>
    <t>Nursing Economics</t>
  </si>
  <si>
    <t>1945-7618</t>
  </si>
  <si>
    <t>Home Healthcare Now</t>
  </si>
  <si>
    <t>Spring 2005 - May 2017</t>
  </si>
  <si>
    <t>Lippincott Williams &amp; Wilkins, Inc.</t>
  </si>
  <si>
    <t>February 2000 - September 2017</t>
  </si>
  <si>
    <t>1940-8250</t>
  </si>
  <si>
    <t>1528-1159</t>
  </si>
  <si>
    <t>January/February 2005 - November/December 2009</t>
  </si>
  <si>
    <t>Critical Care Medicine</t>
  </si>
  <si>
    <t>Policy, Politics, &amp; Nursing Practice</t>
  </si>
  <si>
    <t>January 1995 - August 2017</t>
  </si>
  <si>
    <t>Nursing</t>
  </si>
  <si>
    <t>1473-5598</t>
  </si>
  <si>
    <t>1533-4287</t>
  </si>
  <si>
    <t>0887-6274</t>
  </si>
  <si>
    <t>1946-1895</t>
  </si>
  <si>
    <t>0029-6562</t>
  </si>
  <si>
    <t>Journal of Public Health Management &amp; Practice</t>
  </si>
  <si>
    <t>1062-8061</t>
  </si>
  <si>
    <t>Fall 2001 - July/September 2017</t>
  </si>
  <si>
    <t>1538-8670</t>
  </si>
  <si>
    <t>January 1999 - October 2017</t>
  </si>
  <si>
    <t>January/March 2002 - January/February/March 2004</t>
  </si>
  <si>
    <t>1554-558X</t>
  </si>
  <si>
    <t>0029-7844</t>
  </si>
  <si>
    <t>Journal of Christian Nursing</t>
  </si>
  <si>
    <t>MCN, American Journal of Maternal Child Nursing</t>
  </si>
  <si>
    <t>Diseases of the Colon &amp; Rectum</t>
  </si>
  <si>
    <t>Research &amp; Theory for Nursing Practice</t>
  </si>
  <si>
    <t>Western Journal of Nursing Research</t>
  </si>
  <si>
    <t>January 2002 - October/December 2017</t>
  </si>
  <si>
    <t>1522-2179</t>
  </si>
  <si>
    <t>Transactions of the Southern Surgical Association</t>
  </si>
  <si>
    <t>0888-0395</t>
  </si>
  <si>
    <t>Heart &amp; Lung: Journal of Acute &amp; Critical Care</t>
  </si>
  <si>
    <t>1080-9775</t>
  </si>
  <si>
    <t>1558-450X</t>
  </si>
  <si>
    <t>1062-2551</t>
  </si>
  <si>
    <t>Annals of Plastic Surgery</t>
  </si>
  <si>
    <t>Oncology Nursing Society</t>
  </si>
  <si>
    <t>2163-0755</t>
  </si>
  <si>
    <t>0278-4807</t>
  </si>
  <si>
    <t>Beginning Issue</t>
  </si>
  <si>
    <t>1532-8635</t>
  </si>
  <si>
    <t>0197-4572</t>
  </si>
  <si>
    <t>1550-5022</t>
  </si>
  <si>
    <t>Clinical Journal of Sport Medicine</t>
  </si>
  <si>
    <t>1552-7409</t>
  </si>
  <si>
    <t>Plastic Surgical Nursing</t>
  </si>
  <si>
    <t>Product Name</t>
  </si>
  <si>
    <t>Lippincott Williams &amp; Wilkins, a Wolters Kluwer business</t>
  </si>
  <si>
    <t>1945-1474</t>
  </si>
  <si>
    <t>1553-3271</t>
  </si>
  <si>
    <t>January/February 2007 - November 30, 2015</t>
  </si>
  <si>
    <t>0969-7330</t>
  </si>
  <si>
    <t>1531-6963</t>
  </si>
  <si>
    <t>0883-9417</t>
  </si>
  <si>
    <t>January/February 1995 - March/April 1997</t>
  </si>
  <si>
    <t>Topics in Language Disorders</t>
  </si>
  <si>
    <t>Journal of Forensic Nursing</t>
  </si>
  <si>
    <t>1872-1001</t>
  </si>
  <si>
    <t>1538-067X</t>
  </si>
  <si>
    <t>May/June 1998 - November/December 2012</t>
  </si>
  <si>
    <t>1062-3264</t>
  </si>
  <si>
    <t>0090-3493</t>
  </si>
  <si>
    <t>Outcomes Management</t>
  </si>
  <si>
    <t>January/February 1957 - October 2017</t>
  </si>
  <si>
    <t>January/February 2009 - September/October 2017</t>
  </si>
  <si>
    <t>September/October 2003 - September/October 2017</t>
  </si>
  <si>
    <t>1550-5154</t>
  </si>
  <si>
    <t>Health Care Manager</t>
  </si>
  <si>
    <t>LWW - War Trauma Foundation</t>
  </si>
  <si>
    <t>Winter 1999 - October/December 2017</t>
  </si>
  <si>
    <t>January/February 1995 - September/October 2017</t>
  </si>
  <si>
    <t>Orthopaedic Nursing</t>
  </si>
  <si>
    <t>1939-2095</t>
  </si>
  <si>
    <t>1532-8473</t>
  </si>
  <si>
    <t>Clinical Nurse Specialist</t>
  </si>
  <si>
    <t>1530-0358</t>
  </si>
  <si>
    <t>Journal of Nursing Care Quality</t>
  </si>
  <si>
    <t>Current Opinion in Pulmonary Medicine</t>
  </si>
  <si>
    <t>1549-8417</t>
  </si>
  <si>
    <t>1931-7662</t>
  </si>
  <si>
    <t>November 1994 - January/March 2006</t>
  </si>
  <si>
    <t>1529-7535</t>
  </si>
  <si>
    <t>2168-3808</t>
  </si>
  <si>
    <t>0148-5717</t>
  </si>
  <si>
    <t>1682-3141</t>
  </si>
  <si>
    <t>1948-7096</t>
  </si>
  <si>
    <t>0730-4625</t>
  </si>
  <si>
    <t>0893-7400</t>
  </si>
  <si>
    <t>1053-816X</t>
  </si>
  <si>
    <t>Journal of Transcultural Nursing</t>
  </si>
  <si>
    <t>January/February 1996 - March/April 1998</t>
  </si>
  <si>
    <t>1539-0721</t>
  </si>
  <si>
    <t>Nurse Educator</t>
  </si>
  <si>
    <t>January/February 1996 - January/February 2002</t>
  </si>
  <si>
    <t>0893-2190</t>
  </si>
  <si>
    <t>Pediatric Critical Care Medicine</t>
  </si>
  <si>
    <t>1550-2430</t>
  </si>
  <si>
    <t>January/February 1970 - October 2017</t>
  </si>
  <si>
    <t>1945-2810</t>
  </si>
  <si>
    <t>0887-9311</t>
  </si>
  <si>
    <t>Nursing Made Incredibly Easy!</t>
  </si>
  <si>
    <t>Annals of Surgery</t>
  </si>
  <si>
    <t>Spring 1984 - October/December 2017</t>
  </si>
  <si>
    <t>0894-1912</t>
  </si>
  <si>
    <t>Rehabilitation Nursing Journal</t>
  </si>
  <si>
    <t>February 2003 - July/August 2017</t>
  </si>
  <si>
    <t>1050-642X</t>
  </si>
  <si>
    <t>February 1986 - October 2017</t>
  </si>
  <si>
    <t>February 1999 - August 2017</t>
  </si>
  <si>
    <t>1057-3631</t>
  </si>
  <si>
    <t>0148-7043</t>
  </si>
  <si>
    <t>1526-744X</t>
  </si>
  <si>
    <t>March 1999 - April/June 2006</t>
  </si>
  <si>
    <t>1538-9782</t>
  </si>
  <si>
    <t>April/May/June 2004 - July/September 2017</t>
  </si>
  <si>
    <t>1064-8011</t>
  </si>
  <si>
    <t>0009-7322</t>
  </si>
  <si>
    <t>2159-0524</t>
  </si>
  <si>
    <t>July 2016 - July/August 2017</t>
  </si>
  <si>
    <t>Journal of Emergency Nursing</t>
  </si>
  <si>
    <t>Geriatric Nursing</t>
  </si>
  <si>
    <t>0748-8157</t>
  </si>
  <si>
    <t>1550-5049</t>
  </si>
  <si>
    <t>1744-1595</t>
  </si>
  <si>
    <t>1932-8087</t>
  </si>
  <si>
    <t>January/February 2001 - November/December 2005</t>
  </si>
  <si>
    <t>1520-9229</t>
  </si>
  <si>
    <t>JONA's Healthcare Law, Ethics, &amp; Regulation</t>
  </si>
  <si>
    <t>2158-8686</t>
  </si>
  <si>
    <t>January 2000 - October 2017</t>
  </si>
  <si>
    <t>January 1995 - October 2017</t>
  </si>
  <si>
    <t>2003 - 2003</t>
  </si>
  <si>
    <t>1527-7941</t>
  </si>
  <si>
    <t>1945-9653</t>
  </si>
  <si>
    <t>Journal of the Association of Nurses in AIDS Care</t>
  </si>
  <si>
    <t>Journal of PeriAnesthesia Nursing</t>
  </si>
  <si>
    <t>1552-8456</t>
  </si>
  <si>
    <t>Gastroenterology Nursing</t>
  </si>
  <si>
    <t>1552-5724</t>
  </si>
  <si>
    <t>eISSN</t>
  </si>
  <si>
    <t>0883-5691</t>
  </si>
  <si>
    <t>Archives of Psychiatric Nursing</t>
  </si>
  <si>
    <t>1078-4659</t>
  </si>
  <si>
    <t>Journal of Nursing Measurement</t>
  </si>
  <si>
    <t>1531-6971</t>
  </si>
  <si>
    <t>March 2001 - October/December 2013</t>
  </si>
  <si>
    <t>2169-9798</t>
  </si>
  <si>
    <t>Obstetrics &amp; Gynecology</t>
  </si>
  <si>
    <t>1533-7006</t>
  </si>
  <si>
    <t>1872-6623</t>
  </si>
  <si>
    <t>0951-7375</t>
  </si>
  <si>
    <t>January/March 2000 - September/October 2017</t>
  </si>
  <si>
    <t>SAGE Publications</t>
  </si>
  <si>
    <t>Fall 2009 - Fall 2009</t>
  </si>
  <si>
    <t>January/February 1996 - October 2017</t>
  </si>
  <si>
    <t>0342-5282</t>
  </si>
  <si>
    <t>Journal of Intravenous Nursing</t>
  </si>
  <si>
    <t>0885-9701</t>
  </si>
  <si>
    <t>0267-1379</t>
  </si>
  <si>
    <t>Browse Books@Ovid</t>
  </si>
  <si>
    <t>1043-6596</t>
  </si>
  <si>
    <t>January/February 2003 - July/August 2017</t>
  </si>
  <si>
    <t>Cardiopulmonary Physical Therapy Journal</t>
  </si>
  <si>
    <t>0193-9459</t>
  </si>
  <si>
    <t>MEDSURG Nursing</t>
  </si>
  <si>
    <t>January/February 2004 - September/October 2017</t>
  </si>
  <si>
    <t>0022-5282</t>
  </si>
  <si>
    <t>AJIC: American Journal of Infection Control</t>
  </si>
  <si>
    <t>1536-3724</t>
  </si>
  <si>
    <t>2001 - October/December 2017</t>
  </si>
  <si>
    <t>Nursing Administration Quarterly</t>
  </si>
  <si>
    <t>July/August 2000 - November/December 2006</t>
  </si>
  <si>
    <t>March 2014 - September 2017</t>
  </si>
  <si>
    <t>1534-6080</t>
  </si>
  <si>
    <t>Hospital Infection Control</t>
  </si>
  <si>
    <t>1084-3647</t>
  </si>
  <si>
    <t>February 1995 - September 2017</t>
  </si>
  <si>
    <t>Journal of Family Nursing</t>
  </si>
  <si>
    <t>February 2004 - October 2017</t>
  </si>
  <si>
    <t>February 2003 - May/June 2017</t>
  </si>
  <si>
    <t>American Association of Critical-Care Nurses</t>
  </si>
  <si>
    <t>1527-2966</t>
  </si>
  <si>
    <t>Nursing Science Quarterly</t>
  </si>
  <si>
    <t>Winter 1997 - October/December 2017</t>
  </si>
  <si>
    <t>1559-6834</t>
  </si>
  <si>
    <t>0195-9131</t>
  </si>
  <si>
    <t>Outcomes Management for Nursing Practice</t>
  </si>
  <si>
    <t>1550-5111</t>
  </si>
  <si>
    <t>1538-005X</t>
  </si>
  <si>
    <t>1536-0903</t>
  </si>
  <si>
    <t>Critical Care Nursing Quarterly</t>
  </si>
  <si>
    <t>2016 - 2017</t>
  </si>
  <si>
    <t>1544-5186</t>
  </si>
  <si>
    <t>Journal of Women's Health Physical Therapy</t>
  </si>
  <si>
    <t>1550-5081</t>
  </si>
  <si>
    <t>July 2000 - September 2017</t>
  </si>
  <si>
    <t>Beginning Date</t>
  </si>
  <si>
    <t>January 2001 - October 2017</t>
  </si>
  <si>
    <t>0002-0443</t>
  </si>
  <si>
    <t>Journal of Healthcare Management</t>
  </si>
  <si>
    <t>Journal of Neurologic Physical Therapy</t>
  </si>
  <si>
    <t>July/September 2006 - July/September 2017</t>
  </si>
  <si>
    <t>January 2015 - September 2017</t>
  </si>
  <si>
    <t>1473-6527</t>
  </si>
  <si>
    <t>January 2008 - January 1, 2017</t>
  </si>
  <si>
    <t>1528-1140</t>
  </si>
  <si>
    <t>1948-7088</t>
  </si>
  <si>
    <t>Journal of Clinical Gastroenterology</t>
  </si>
  <si>
    <t>0884-741X</t>
  </si>
  <si>
    <t>1931-4485</t>
  </si>
  <si>
    <t>AACN Advanced Critical Care</t>
  </si>
  <si>
    <t>Wolters Kluwer Health Inc</t>
  </si>
  <si>
    <t>1571-8883</t>
  </si>
  <si>
    <t>0363-9568</t>
  </si>
  <si>
    <t>Dimensions of Critical Care Nursing</t>
  </si>
  <si>
    <t>January 2001 - November 2017</t>
  </si>
  <si>
    <t>1473-5571</t>
  </si>
  <si>
    <t>0743-2550</t>
  </si>
  <si>
    <t>2048-7940</t>
  </si>
  <si>
    <t>0882-5963</t>
  </si>
  <si>
    <t>1539-073X</t>
  </si>
  <si>
    <t>Neurology Now</t>
  </si>
  <si>
    <t>February 2005 - August 2017</t>
  </si>
  <si>
    <t>Cancer Nursing</t>
  </si>
  <si>
    <t>2152-0895</t>
  </si>
  <si>
    <t>1524-9042</t>
  </si>
  <si>
    <t>9781-46985280</t>
  </si>
  <si>
    <t>AORN Journal</t>
  </si>
  <si>
    <t>Pediatric Physical Therapy</t>
  </si>
  <si>
    <t>January 1999 - September/October 2017</t>
  </si>
  <si>
    <t>1550-5065</t>
  </si>
  <si>
    <t>January 1995 - December 2011</t>
  </si>
  <si>
    <t>1533-0303</t>
  </si>
  <si>
    <t>1933-3145</t>
  </si>
  <si>
    <t>March 2002 - September 2017</t>
  </si>
  <si>
    <t>2002 - September 2017</t>
  </si>
  <si>
    <t>0899-823X</t>
  </si>
  <si>
    <t>July/August 2001 - September/October 2017</t>
  </si>
  <si>
    <t>0746-1739</t>
  </si>
  <si>
    <t>AJN, American Journal of Nursing</t>
  </si>
  <si>
    <t>Topics in Emergency Medicine</t>
  </si>
  <si>
    <t>1533-029X</t>
  </si>
  <si>
    <t>1479-6988</t>
  </si>
  <si>
    <t>0271-8294</t>
  </si>
  <si>
    <t>Journal for Nurses in Staff Development - JNSD</t>
  </si>
  <si>
    <t>AIDS</t>
  </si>
  <si>
    <t>1527-1544</t>
  </si>
  <si>
    <t>International Journal of Rehabilitation Research</t>
  </si>
  <si>
    <t>January/February 1996 - May/June 2001</t>
  </si>
  <si>
    <t>Nursing &amp; Health Care Perspectives</t>
  </si>
  <si>
    <t>0277-2116</t>
  </si>
  <si>
    <t>1074-8407</t>
  </si>
  <si>
    <t>0003-3022</t>
  </si>
  <si>
    <t>1999 - 2017</t>
  </si>
  <si>
    <t>Professional Case Management</t>
  </si>
  <si>
    <t>The American Occupational Therapy Association</t>
  </si>
  <si>
    <t>0190-535X</t>
  </si>
  <si>
    <t>2380-9418</t>
  </si>
  <si>
    <t>0161-9268</t>
  </si>
  <si>
    <t>Journal of Strength &amp; Conditioning Research</t>
  </si>
  <si>
    <t>Computers in Nursing</t>
  </si>
  <si>
    <t>March 1975 - December 1994</t>
  </si>
  <si>
    <t>Nursing Research</t>
  </si>
  <si>
    <t>Wound, Ostomy and Continence Nurses Society</t>
  </si>
  <si>
    <t>Medicine &amp; Science in Sports &amp; Exercise</t>
  </si>
  <si>
    <t>January/February 2001 - September/October 2017</t>
  </si>
  <si>
    <t>Transplantation</t>
  </si>
  <si>
    <t>Journal For Healthcare Quality</t>
  </si>
  <si>
    <t>0887-9303</t>
  </si>
  <si>
    <t>Pediatric Infectious Disease Journal</t>
  </si>
  <si>
    <t>1538-9774</t>
  </si>
  <si>
    <t>2003 - 2012</t>
  </si>
  <si>
    <t>Wolters Kluwer Health | Lippincott Williams &amp; Wilkins</t>
  </si>
  <si>
    <t>January/February 2002 - August 1, 2017</t>
  </si>
  <si>
    <t>0162-220X</t>
  </si>
  <si>
    <t>1539-0705</t>
  </si>
  <si>
    <t>Sexually Transmitted Diseases</t>
  </si>
  <si>
    <t>1539-8412</t>
  </si>
  <si>
    <t>January 15, 2002 - October 15, 2017</t>
  </si>
  <si>
    <t>Health Care Management Review</t>
  </si>
  <si>
    <t>European Journal of Gastroenterology &amp; Hepatology</t>
  </si>
  <si>
    <t>0012-3706</t>
  </si>
  <si>
    <t>1532-8228</t>
  </si>
  <si>
    <t>1539-2031</t>
  </si>
  <si>
    <t>0883-9212</t>
  </si>
  <si>
    <t>1096-9012</t>
  </si>
  <si>
    <t>0271-6798</t>
  </si>
  <si>
    <t>1P1</t>
  </si>
  <si>
    <t>0889-7182</t>
  </si>
  <si>
    <t>Pain Management Nursing</t>
  </si>
  <si>
    <t>1536-593X</t>
  </si>
  <si>
    <t>Journal of Trauma and Acute Care Surgery</t>
  </si>
  <si>
    <t>Cambridge University Press</t>
  </si>
  <si>
    <t>1042-895X</t>
  </si>
  <si>
    <t>1988 - Summer 2017</t>
  </si>
  <si>
    <t>1091-5397</t>
  </si>
  <si>
    <t>January 1998 - September/October 2017</t>
  </si>
  <si>
    <t>ACSM'S Health &amp; Fitness Journal</t>
  </si>
  <si>
    <t>Association of Operating Room Nurses, Inc.</t>
  </si>
  <si>
    <t>Anesthesiology</t>
  </si>
  <si>
    <t>0363-3624</t>
  </si>
  <si>
    <t>Current Opinion in Clinical Nutrition &amp; Metabolic Care</t>
  </si>
  <si>
    <t>0192-0790</t>
  </si>
  <si>
    <t>Janetti Publications, Inc.</t>
  </si>
  <si>
    <t>2202-4433</t>
  </si>
  <si>
    <t>1548-2545</t>
  </si>
  <si>
    <t>1533-1458</t>
  </si>
  <si>
    <t>1528-3984</t>
  </si>
  <si>
    <t>Summer 1990 - October 2017</t>
  </si>
  <si>
    <t>January 1999 - August 2017</t>
  </si>
  <si>
    <t>March 2005 - July/September 2017</t>
  </si>
  <si>
    <t>January 11, 1997 - September 24, 2017</t>
  </si>
  <si>
    <t>Topics in Geriatric Rehabilitation</t>
  </si>
  <si>
    <t>February 1999 - October/December 2017</t>
  </si>
  <si>
    <t>Current Opinion in Gastroenterology</t>
  </si>
  <si>
    <t>1524-4539</t>
  </si>
  <si>
    <t>1078-4535</t>
  </si>
  <si>
    <t>1744-9871</t>
  </si>
  <si>
    <t>1744-988X</t>
  </si>
  <si>
    <t>Journal of Head Trauma Rehabilitation</t>
  </si>
  <si>
    <t>ISSN</t>
  </si>
  <si>
    <t>January 2002 - December 2003</t>
  </si>
  <si>
    <t>March 2006 - July 2017</t>
  </si>
  <si>
    <t>January/February 1996 - July/August 2017</t>
  </si>
  <si>
    <t>Nursing Education Perspectives</t>
  </si>
  <si>
    <t>January 1996 - October 2017</t>
  </si>
  <si>
    <t>Journal of Pediatric Surgical Nursing</t>
  </si>
  <si>
    <t>LPN</t>
  </si>
  <si>
    <t>1473-5660</t>
  </si>
  <si>
    <t>Quality Management in Health Care</t>
  </si>
  <si>
    <t>1938-1913</t>
  </si>
  <si>
    <t>1559-047X</t>
  </si>
  <si>
    <t>1552-7832</t>
  </si>
  <si>
    <t>January/February 1996 - September/October 2017</t>
  </si>
  <si>
    <t>May/June 1997 - November/December 2001</t>
  </si>
  <si>
    <t>January/February 2004 - July/August 2017</t>
  </si>
  <si>
    <t>Transactions of the ... Meeting of the American Surgical Association</t>
  </si>
  <si>
    <t>January 2004 - October 2017</t>
  </si>
  <si>
    <t>1536-3708</t>
  </si>
  <si>
    <t>0041-1337</t>
  </si>
  <si>
    <t>Pediatric Emergency Care</t>
  </si>
  <si>
    <t>International Journal of Evidence-Based Healthcare</t>
  </si>
  <si>
    <t>0896-3746</t>
  </si>
  <si>
    <t>February 2005 - December 2013</t>
  </si>
  <si>
    <t>Fall 2010 - October 2017</t>
  </si>
  <si>
    <t>0891-3633</t>
  </si>
  <si>
    <t>0361-6274</t>
  </si>
  <si>
    <t>Southern Medical Journal</t>
  </si>
  <si>
    <t>February 2005 - October 2017</t>
  </si>
  <si>
    <t>January 2005 - September 2017</t>
  </si>
  <si>
    <t>Lippincott's Case Management</t>
  </si>
  <si>
    <t>1945-7049</t>
  </si>
  <si>
    <t>January/February 1996 - October/November 2017</t>
  </si>
  <si>
    <t>March 1999 - September 2017</t>
  </si>
  <si>
    <t>1088-4602</t>
  </si>
  <si>
    <t>Clinical Nursing Research</t>
  </si>
  <si>
    <t>Plastic and Reconstructive Surgery - Global Open</t>
  </si>
  <si>
    <t>0361-1817</t>
  </si>
  <si>
    <t/>
  </si>
  <si>
    <t>Journal of Nursing Staff Development</t>
  </si>
  <si>
    <t>Journal of Pediatric Orthopaedics</t>
  </si>
  <si>
    <t>February 1998 - October/December 2017</t>
  </si>
  <si>
    <t>0741-5206</t>
  </si>
  <si>
    <t>May/June 2001 - September 21, 2017</t>
  </si>
  <si>
    <t>DB List Title</t>
  </si>
  <si>
    <t>Frontiers of Health Services Management</t>
  </si>
  <si>
    <t>Journal of Perinatal &amp; Neonatal Nursing</t>
  </si>
  <si>
    <t>1532-8449</t>
  </si>
  <si>
    <t>Browse Your Journals@Ovid</t>
  </si>
  <si>
    <t>1530-0315</t>
  </si>
  <si>
    <t>1556-6803</t>
  </si>
  <si>
    <t>Infants &amp; Young Children</t>
  </si>
  <si>
    <t>October 2001 - October 2017</t>
  </si>
  <si>
    <t>1081-8731</t>
  </si>
  <si>
    <t>Men in Nursing</t>
  </si>
  <si>
    <t>1838-2142</t>
  </si>
  <si>
    <t>Topics in Clinical Nutrition</t>
  </si>
  <si>
    <t>0361-929X</t>
  </si>
  <si>
    <t>American Heart Association</t>
  </si>
  <si>
    <t>January 15, 1996 - October 2017</t>
  </si>
  <si>
    <t>0003-4932</t>
  </si>
  <si>
    <t>International Anesthesia Research Society</t>
  </si>
  <si>
    <t>1932-8095</t>
  </si>
  <si>
    <t>Journal of Research in Nursing</t>
  </si>
  <si>
    <t>0066-0833</t>
  </si>
  <si>
    <t>1093-1783</t>
  </si>
  <si>
    <t>0362-2436</t>
  </si>
  <si>
    <t>1938-2715</t>
  </si>
  <si>
    <t>1941-9430</t>
  </si>
  <si>
    <t>Nurse Practitioner</t>
  </si>
  <si>
    <t>1055-3290</t>
  </si>
  <si>
    <t>March 2002 - July/September 2017</t>
  </si>
  <si>
    <t>Review Course Lectures from the International Anesthesia Research Society (IARS) Annual Meetings</t>
  </si>
  <si>
    <t>Publisher</t>
  </si>
  <si>
    <t>Hospital Infection Control &amp; Prevention</t>
  </si>
  <si>
    <t>1550-512X</t>
  </si>
  <si>
    <t>AACN Bold Voices</t>
  </si>
  <si>
    <t>January 2000 - September/October 2017</t>
  </si>
  <si>
    <t>American Journal of Critical Care</t>
  </si>
  <si>
    <t>Biomedical Safety &amp; Standards</t>
  </si>
  <si>
    <t>Plastic &amp; Reconstructive Surgery</t>
  </si>
  <si>
    <t>0273-8481</t>
  </si>
  <si>
    <t>1527-3288</t>
  </si>
  <si>
    <t>Journal of Geriatric Physical Therapy</t>
  </si>
  <si>
    <t>1524-4725</t>
  </si>
  <si>
    <t>Current Researches in Anesthesia &amp; Analgesia</t>
  </si>
  <si>
    <t>March 1998 - July/September 2017</t>
  </si>
  <si>
    <t>1945-760X</t>
  </si>
  <si>
    <t>0896-5846</t>
  </si>
  <si>
    <t>1363-1950</t>
  </si>
  <si>
    <t>1535-1815</t>
  </si>
  <si>
    <t>Journal of Patient Safety</t>
  </si>
  <si>
    <t>0001-2092</t>
  </si>
  <si>
    <t>Latest Volume</t>
  </si>
  <si>
    <t>Beginning Volume</t>
  </si>
  <si>
    <t>0954-691X</t>
  </si>
  <si>
    <t>Journal of Cardiopulmonary Rehabilitation</t>
  </si>
  <si>
    <t>1559-7768</t>
  </si>
  <si>
    <t>1528-1175</t>
  </si>
  <si>
    <t>1526-7598</t>
  </si>
  <si>
    <t>1538-9766</t>
  </si>
  <si>
    <t>Rehabilitation Oncology</t>
  </si>
  <si>
    <t>1473-6519</t>
  </si>
  <si>
    <t>1535-2765</t>
  </si>
  <si>
    <t>Nursing Critical Care</t>
  </si>
  <si>
    <t>1941-9449</t>
  </si>
  <si>
    <t>January 2000 - September 2017</t>
  </si>
  <si>
    <t>Infection Control &amp; Hospital Epidemiology</t>
  </si>
  <si>
    <t>0277-3740</t>
  </si>
  <si>
    <t>Point of Care: The Journal of Near-Patient Testing &amp; Technology</t>
  </si>
  <si>
    <t>January 1999 - October/December 2017</t>
  </si>
  <si>
    <t>February 2006 - December 2008</t>
  </si>
  <si>
    <t>1076-2752</t>
  </si>
  <si>
    <t>AACN Clinical Issues: Advanced Practice in Acute &amp; Critical Care</t>
  </si>
  <si>
    <t>0749-5161</t>
  </si>
  <si>
    <t>PAIN Reports</t>
  </si>
  <si>
    <t>0002-936X</t>
  </si>
  <si>
    <t>January 2002 - November/December 2017</t>
  </si>
  <si>
    <t>3S</t>
  </si>
  <si>
    <t>1089-9472</t>
  </si>
  <si>
    <t>0099-1767</t>
  </si>
  <si>
    <t>0148-0812</t>
  </si>
  <si>
    <t>Journal of Holistic Nursing</t>
  </si>
  <si>
    <t>0898-0101</t>
  </si>
  <si>
    <t>Spring 2005 - August/September 2017</t>
  </si>
  <si>
    <t>1070-5287</t>
  </si>
  <si>
    <t>Nursing Case Management</t>
  </si>
  <si>
    <t>February 2000 - September/October 2017</t>
  </si>
  <si>
    <t>March/April 2002 - September 2017</t>
  </si>
  <si>
    <t>1937-710X</t>
  </si>
  <si>
    <t>0360-4039</t>
  </si>
  <si>
    <t>1530-0293</t>
  </si>
  <si>
    <t>January 1999 - September 2017</t>
  </si>
  <si>
    <t>Ovid Emcare Complete 2017/2018</t>
  </si>
  <si>
    <t>5S</t>
  </si>
  <si>
    <t>Journal of the Dermatology Nurses' Association</t>
  </si>
  <si>
    <t>Journal of Trauma-Injury Infection &amp; Critical Care</t>
  </si>
  <si>
    <t>February 1999 - October 2017</t>
  </si>
  <si>
    <t>1098-7886</t>
  </si>
  <si>
    <t>1548-7148</t>
  </si>
  <si>
    <t>Family &amp; Community Health</t>
  </si>
  <si>
    <t>Journal of Cardiopulmonary Rehabilitation &amp; Prevention</t>
  </si>
  <si>
    <t>Spring 2000 - October 2017</t>
  </si>
  <si>
    <t>0039-2499</t>
  </si>
  <si>
    <t>Journal of Cardiovascular Nursing</t>
  </si>
  <si>
    <t>January 1950 - September 26, 2017</t>
  </si>
  <si>
    <t>Elsevier</t>
  </si>
  <si>
    <t>1094-2831</t>
  </si>
  <si>
    <t>1539-0667</t>
  </si>
  <si>
    <t>February 2000 - May 2017</t>
  </si>
  <si>
    <t>1552-549X</t>
  </si>
  <si>
    <t>JBI Library of Systematic Reviews</t>
  </si>
  <si>
    <t>1063-8628</t>
  </si>
  <si>
    <t>Journal of Hypertension</t>
  </si>
  <si>
    <t>January/February 2006 - September/October 2017</t>
  </si>
  <si>
    <t>Advances in Skin &amp; Wound Care</t>
  </si>
  <si>
    <t>1073-6514</t>
  </si>
  <si>
    <t>1559-7776</t>
  </si>
  <si>
    <t>Journal of Hospice &amp; Palliative Nursing</t>
  </si>
  <si>
    <t>January 1996 - September 2017</t>
  </si>
  <si>
    <t>1473-5687</t>
  </si>
  <si>
    <t>January/February 2007 - September/October 2017</t>
  </si>
  <si>
    <t>0164-2340</t>
  </si>
  <si>
    <t>Pain</t>
  </si>
  <si>
    <t>0029-666X</t>
  </si>
  <si>
    <t>1558-6243</t>
  </si>
  <si>
    <t>1538-9804</t>
  </si>
  <si>
    <t>January 2012 - October 2017</t>
  </si>
  <si>
    <t>Dermatologic Surgery</t>
  </si>
  <si>
    <t>2001 - 2016</t>
  </si>
  <si>
    <t>0304-3959</t>
  </si>
  <si>
    <t>Jumpstart</t>
  </si>
  <si>
    <t>2169-7574</t>
  </si>
  <si>
    <t>January/March 2014 - July/September 2017</t>
  </si>
  <si>
    <t>1092-1095</t>
  </si>
  <si>
    <t>CIN: Computers, Informatics, Nursing</t>
  </si>
  <si>
    <t>2012 - September 2017</t>
  </si>
  <si>
    <t>2011 - July 2017</t>
  </si>
  <si>
    <t>January 2004 - December 2007</t>
  </si>
  <si>
    <t>1477-0989</t>
  </si>
  <si>
    <t>January 2005 - August 2017</t>
  </si>
  <si>
    <t>1550-5073</t>
  </si>
  <si>
    <t>1945-7286</t>
  </si>
  <si>
    <t>1536-4801</t>
  </si>
  <si>
    <t>January 2001 - October 18, 2017</t>
  </si>
  <si>
    <t>April/June 2006 - Fall 2017</t>
  </si>
  <si>
    <t>1878-0369</t>
  </si>
  <si>
    <t>0097-9805</t>
  </si>
  <si>
    <t>Lippincott Williams &amp; Wilkins</t>
  </si>
  <si>
    <t>2169-981X</t>
  </si>
  <si>
    <t>Jbi Reports</t>
  </si>
  <si>
    <t>1079-0713</t>
  </si>
  <si>
    <t>January/February 2000 - September/October 2017</t>
  </si>
  <si>
    <t>0744-6020</t>
  </si>
  <si>
    <t>Journal of Pediatric Gastroenterology &amp; Nutrition</t>
  </si>
  <si>
    <t>Journal of Continuing Education in the Health Professions</t>
  </si>
  <si>
    <t>1537-4521</t>
  </si>
  <si>
    <t>Current Opinion in Infectious Diseases</t>
  </si>
  <si>
    <t>1539-2570</t>
  </si>
  <si>
    <t>1541-7891</t>
  </si>
  <si>
    <t>Journal Title</t>
  </si>
  <si>
    <t>0736-8593</t>
  </si>
  <si>
    <t>Year Coverage</t>
  </si>
  <si>
    <t>1076-0512</t>
  </si>
  <si>
    <t>Urologic Nursing</t>
  </si>
  <si>
    <t>1061-3749</t>
  </si>
  <si>
    <t>January/February 2002 - September/October 2017</t>
  </si>
  <si>
    <t>1998 - 2017</t>
  </si>
  <si>
    <t>0003-2999</t>
  </si>
  <si>
    <t>January/February 1999 - September 2017</t>
  </si>
  <si>
    <t>March 2001 - September 2017</t>
  </si>
  <si>
    <t>March 1999 - July/September 2017</t>
  </si>
  <si>
    <t>The Journal of Dermatologic Surgery and Oncology</t>
  </si>
  <si>
    <t>2374-4529</t>
  </si>
  <si>
    <t>January/February/March 2002 - October 2017</t>
  </si>
  <si>
    <t>Inside Case Management</t>
  </si>
  <si>
    <t>2471-2531</t>
  </si>
  <si>
    <t>1550-509X</t>
  </si>
  <si>
    <t>October/December 1997 - October/December 2001</t>
  </si>
  <si>
    <t>1553-0582</t>
  </si>
  <si>
    <t>OR Nurse</t>
  </si>
  <si>
    <t>2380-9426</t>
  </si>
  <si>
    <t>January 1996 - September/October 2017</t>
  </si>
  <si>
    <t>Journal of Pediatric Nursing</t>
  </si>
  <si>
    <t>Latest Issue</t>
  </si>
  <si>
    <t>Journal of Infusion Nursing</t>
  </si>
  <si>
    <t>Stroke</t>
  </si>
  <si>
    <t>November/December 1975 - September/October 2017</t>
  </si>
  <si>
    <t>1536-5026</t>
  </si>
  <si>
    <t>2008 - 2015</t>
  </si>
  <si>
    <t>0898-5669</t>
  </si>
  <si>
    <t>1552-3799</t>
  </si>
  <si>
    <t>Spring 1987 - 2017</t>
  </si>
  <si>
    <t>January/February 2005 - September/October 2017</t>
  </si>
  <si>
    <t>N &amp; HC Perspectives on Community</t>
  </si>
  <si>
    <t>Circulation</t>
  </si>
  <si>
    <t>Journal of the American Academy of Physician Assistants</t>
  </si>
  <si>
    <t>Med/Surg Insider Supplement</t>
  </si>
  <si>
    <t>Home Healthcare Nurse</t>
  </si>
  <si>
    <t>1092-0811</t>
  </si>
  <si>
    <t>1098-7126</t>
  </si>
  <si>
    <t>1527-3296</t>
  </si>
  <si>
    <t>Journal of Neuroscience Nursing</t>
  </si>
  <si>
    <t>CIN Plus</t>
  </si>
  <si>
    <t>January/February 2007 - September 2017</t>
  </si>
  <si>
    <t>December 2013 - December 2013</t>
  </si>
  <si>
    <t>0038-4348</t>
  </si>
  <si>
    <t>1532-5725</t>
  </si>
  <si>
    <t>1532-0987</t>
  </si>
  <si>
    <t>Clinical Scholars Review: The Journal of Doctoral Nursing Practice</t>
  </si>
  <si>
    <t>1556-3693</t>
  </si>
  <si>
    <t>Nursing Ethics</t>
  </si>
  <si>
    <t>February 1998 - October 2017</t>
  </si>
  <si>
    <t>1054-7738</t>
  </si>
  <si>
    <t>Journal of Nursing Administration</t>
  </si>
  <si>
    <t>1943-7676</t>
  </si>
  <si>
    <t>1071-5754</t>
  </si>
  <si>
    <t>June 2001 - October 2017</t>
  </si>
  <si>
    <t>Search All Journals@Ovid</t>
  </si>
  <si>
    <t>Holistic Nursing Practice</t>
  </si>
  <si>
    <t>JBI Database of Systematic Reviews and Implementation Reports</t>
  </si>
  <si>
    <t>January 1997 - November 2017</t>
  </si>
  <si>
    <t>The Journal of Physician Assistant Education</t>
  </si>
  <si>
    <t>Critical Care Nurse</t>
  </si>
  <si>
    <t>March 1995 - July/September 2017</t>
  </si>
  <si>
    <t>Intervention</t>
  </si>
  <si>
    <t>0882-0627</t>
  </si>
  <si>
    <t>Journal for Nurses in Professional Development</t>
  </si>
  <si>
    <t>Oncology Nursing Forum</t>
  </si>
  <si>
    <t>Creative Nursing</t>
  </si>
  <si>
    <t>The American Society for Dermatologic Surgery, Inc. Published by Lippincott Williams &amp; Wilkins</t>
  </si>
  <si>
    <t>February 1996 - September/October 2017</t>
  </si>
  <si>
    <t>2332-0249</t>
  </si>
  <si>
    <t>0889-4655</t>
  </si>
  <si>
    <t>0032-1052</t>
  </si>
  <si>
    <t>AHC Media LLC.</t>
  </si>
  <si>
    <t>1744-1609</t>
  </si>
  <si>
    <t>1040-8711</t>
  </si>
  <si>
    <t>0891-3668</t>
  </si>
  <si>
    <t>Spring 1993 - 2017</t>
  </si>
  <si>
    <t>February 2015 - September 2017</t>
  </si>
  <si>
    <t>National League for Nursing, Inc.</t>
  </si>
  <si>
    <t>Nephrology Nursing Journal</t>
  </si>
  <si>
    <t>1558-447X</t>
  </si>
  <si>
    <t>January/February 1996 - November/December 2006</t>
  </si>
  <si>
    <t>March 2005 - September 2017</t>
  </si>
  <si>
    <t>American Academy of Neurology</t>
  </si>
  <si>
    <t>1536-4798</t>
  </si>
  <si>
    <t>Ovid Emcare</t>
  </si>
  <si>
    <t>Visual DX</t>
  </si>
  <si>
    <t>http://ovidsp.ovid.com/ovidweb.cgi?T=JS&amp;NEWS=n&amp;CSC=Y&amp;PAGE=main&amp;D=emcr</t>
  </si>
  <si>
    <t>http://ovidsp.ovid.com/ovidweb.cgi?T=JS&amp;NEWS=n&amp;CSC=Y&amp;PAGE=main&amp;D=vdxc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</si>
</sst>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1"/>
    <xf numFmtId="14" fontId="0" fillId="0" borderId="0" xfId="0" applyNumberFormat="1"/>
    <xf numFmtId="0" fontId="2" fillId="0" borderId="0" xfId="0" applyFont="1"/>
    <xf numFmtId="0" fontId="1" fillId="0" borderId="1" xfId="1" applyBorder="1" applyAlignment="1">
      <alignment wrapText="1"/>
    </xf>
    <xf numFmtId="0" fontId="2" fillId="0" borderId="0" xfId="0" applyFont="1" applyFill="1"/>
  </cellXfs>
  <cellStyles count="2">
    <cellStyle name="Hyperlink" xfId="1" builtinId="8"/>
    <cellStyle name="Normal" xfId="0" builtinId="0"/>
  </cellStyles>
  <dxfs count="6">
    <dxf>
      <numFmt numFmtId="19" formatCode="dd/mm/yyyy"/>
    </dxf>
    <dxf>
      <font>
        <b/>
        <sz val="11"/>
        <color theme="1"/>
        <name val="Calibri"/>
        <family val="2"/>
        <scheme val="minor"/>
      </font>
    </dxf>
    <dxf>
      <font>
        <b/>
        <sz val="11"/>
        <color theme="1"/>
        <name val="Calibri"/>
        <family val="2"/>
        <scheme val="minor"/>
      </font>
    </dxf>
    <dxf>
      <numFmt numFmtId="164" formatCode="m/d/yyyy"/>
    </dxf>
    <dxf>
      <numFmt numFmtId="164" formatCode="m/d/yyyy"/>
    </dxf>
    <dxf>
      <font>
        <b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2" name="Table2" displayName="Table2" ref="A1:L193" totalsRowShown="0" headerRowDxfId="5" headerRowCellStyle="Normal">
  <autoFilter ref="A1:L193"/>
  <tableColumns count="12">
    <tableColumn id="1" name="Journal Title"/>
    <tableColumn id="2" name="ISSN"/>
    <tableColumn id="3" name="eISSN"/>
    <tableColumn id="4" name="Publisher"/>
    <tableColumn id="5" name="Beginning Date" dataDxfId="4" totalsRowDxfId="3" dataCellStyle="Normal" totalsRowCellStyle="Normal"/>
    <tableColumn id="6" name="Beginning Volume"/>
    <tableColumn id="7" name="Beginning Issue"/>
    <tableColumn id="8" name="Latest Volume"/>
    <tableColumn id="9" name="Latest Issue"/>
    <tableColumn id="10" name="Year Coverage"/>
    <tableColumn id="13" name="Jumpstart" dataCellStyle="Hyperlink" totalsRowCellStyle="Hyperlink"/>
    <tableColumn id="14" name="Product Nam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Table7" displayName="Table7" ref="A1:C3" totalsRowShown="0" headerRowDxfId="2" headerRowCellStyle="Normal">
  <autoFilter ref="A1:C3"/>
  <tableColumns count="3">
    <tableColumn id="1" name="DB List Title"/>
    <tableColumn id="2" name="Jumpstart" dataCellStyle="Hyperlink" totalsRowCellStyle="Hyperlink"/>
    <tableColumn id="3" name="Beginning Date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8" name="Table8" displayName="Table8" ref="A1:B8" totalsRowShown="0" headerRowDxfId="1" headerRowCellStyle="Normal">
  <autoFilter ref="A1:B8"/>
  <tableColumns count="2">
    <tableColumn id="1" name="Title"/>
    <tableColumn id="2" name="Jumpstart" dataCellStyle="Hyperlink" totalsRowCellStyle="Hyperlink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193"/>
  <sheetViews>
    <sheetView zoomScaleNormal="100" workbookViewId="0">
      <pane ySplit="1" topLeftCell="A2" activePane="bottomLeft" state="frozen"/>
      <selection pane="bottomLeft" activeCell="E1" sqref="E1:E3"/>
    </sheetView>
  </sheetViews>
  <sheetFormatPr defaultColWidth="9.140625" defaultRowHeight="15" x14ac:dyDescent="0.25"/>
  <cols>
    <col min="1" max="1" width="54.7109375" customWidth="1"/>
    <col min="2" max="3" width="14.7109375" customWidth="1"/>
    <col min="4" max="4" width="44.7109375" customWidth="1"/>
    <col min="5" max="5" width="18.7109375" customWidth="1"/>
    <col min="6" max="9" width="12.140625" customWidth="1"/>
    <col min="10" max="10" width="50" bestFit="1" customWidth="1"/>
    <col min="11" max="11" width="102.28515625" bestFit="1" customWidth="1"/>
    <col min="12" max="12" width="33.7109375" customWidth="1"/>
  </cols>
  <sheetData>
    <row r="1" spans="1:12" x14ac:dyDescent="0.25">
      <c r="A1" s="3" t="s">
        <v>618</v>
      </c>
      <c r="B1" s="3" t="s">
        <v>418</v>
      </c>
      <c r="C1" s="3" t="s">
        <v>237</v>
      </c>
      <c r="D1" s="3" t="s">
        <v>491</v>
      </c>
      <c r="E1" s="3" t="s">
        <v>294</v>
      </c>
      <c r="F1" s="3" t="s">
        <v>512</v>
      </c>
      <c r="G1" s="3" t="s">
        <v>137</v>
      </c>
      <c r="H1" s="3" t="s">
        <v>511</v>
      </c>
      <c r="I1" s="3" t="s">
        <v>642</v>
      </c>
      <c r="J1" s="3" t="s">
        <v>620</v>
      </c>
      <c r="K1" s="3" t="s">
        <v>589</v>
      </c>
      <c r="L1" s="3" t="s">
        <v>144</v>
      </c>
    </row>
    <row r="2" spans="1:12" x14ac:dyDescent="0.25">
      <c r="A2" t="s">
        <v>308</v>
      </c>
      <c r="B2" t="s">
        <v>515</v>
      </c>
      <c r="C2" t="s">
        <v>575</v>
      </c>
      <c r="D2" t="s">
        <v>278</v>
      </c>
      <c r="E2" s="2">
        <v>43017</v>
      </c>
      <c r="F2">
        <v>17</v>
      </c>
      <c r="G2">
        <v>2</v>
      </c>
      <c r="H2">
        <v>28</v>
      </c>
      <c r="I2">
        <v>3</v>
      </c>
      <c r="J2" t="s">
        <v>603</v>
      </c>
      <c r="K2" s="1" t="str">
        <f>HYPERLINK("http://ovidsp.ovid.com/ovidweb.cgi?T=JS&amp;NEWS=n&amp;CSC=Y&amp;PAGE=toc&amp;D=ovft&amp;AN=01256961-000000000-00000","http://ovidsp.ovid.com/ovidweb.cgi?T=JS&amp;NEWS=n&amp;CSC=Y&amp;PAGE=toc&amp;D=ovft&amp;AN=01256961-000000000-00000")</f>
        <v>http://ovidsp.ovid.com/ovidweb.cgi?T=JS&amp;NEWS=n&amp;CSC=Y&amp;PAGE=toc&amp;D=ovft&amp;AN=01256961-000000000-00000</v>
      </c>
      <c r="L2" t="s">
        <v>551</v>
      </c>
    </row>
    <row r="3" spans="1:12" x14ac:dyDescent="0.25">
      <c r="A3" t="s">
        <v>494</v>
      </c>
      <c r="B3" t="s">
        <v>304</v>
      </c>
      <c r="C3" t="s">
        <v>183</v>
      </c>
      <c r="D3" t="s">
        <v>278</v>
      </c>
      <c r="E3" s="2">
        <v>43017</v>
      </c>
      <c r="F3">
        <v>22</v>
      </c>
      <c r="G3">
        <v>1</v>
      </c>
      <c r="H3">
        <v>9</v>
      </c>
      <c r="I3">
        <v>8</v>
      </c>
      <c r="J3" t="s">
        <v>598</v>
      </c>
      <c r="K3" s="1" t="str">
        <f>HYPERLINK("http://ovidsp.ovid.com/ovidweb.cgi?T=JS&amp;NEWS=n&amp;CSC=Y&amp;PAGE=toc&amp;D=ovft&amp;AN=01436852-000000000-00000","http://ovidsp.ovid.com/ovidweb.cgi?T=JS&amp;NEWS=n&amp;CSC=Y&amp;PAGE=toc&amp;D=ovft&amp;AN=01436852-000000000-00000")</f>
        <v>http://ovidsp.ovid.com/ovidweb.cgi?T=JS&amp;NEWS=n&amp;CSC=Y&amp;PAGE=toc&amp;D=ovft&amp;AN=01436852-000000000-00000</v>
      </c>
      <c r="L3" t="s">
        <v>551</v>
      </c>
    </row>
    <row r="4" spans="1:12" x14ac:dyDescent="0.25">
      <c r="A4" t="s">
        <v>531</v>
      </c>
      <c r="B4" t="s">
        <v>609</v>
      </c>
      <c r="C4" t="s">
        <v>575</v>
      </c>
      <c r="D4" t="s">
        <v>98</v>
      </c>
      <c r="E4" s="2">
        <v>43017</v>
      </c>
      <c r="F4">
        <v>5</v>
      </c>
      <c r="G4">
        <v>4</v>
      </c>
      <c r="H4">
        <v>17</v>
      </c>
      <c r="I4">
        <v>1</v>
      </c>
      <c r="J4" t="s">
        <v>178</v>
      </c>
      <c r="K4" s="1" t="str">
        <f>HYPERLINK("http://ovidsp.ovid.com/ovidweb.cgi?T=JS&amp;NEWS=n&amp;CSC=Y&amp;PAGE=toc&amp;D=ovft&amp;AN=00044067-000000000-00000","http://ovidsp.ovid.com/ovidweb.cgi?T=JS&amp;NEWS=n&amp;CSC=Y&amp;PAGE=toc&amp;D=ovft&amp;AN=00044067-000000000-00000")</f>
        <v>http://ovidsp.ovid.com/ovidweb.cgi?T=JS&amp;NEWS=n&amp;CSC=Y&amp;PAGE=toc&amp;D=ovft&amp;AN=00044067-000000000-00000</v>
      </c>
      <c r="L4" t="s">
        <v>551</v>
      </c>
    </row>
    <row r="5" spans="1:12" x14ac:dyDescent="0.25">
      <c r="A5" t="s">
        <v>395</v>
      </c>
      <c r="B5" t="s">
        <v>393</v>
      </c>
      <c r="C5" t="s">
        <v>388</v>
      </c>
      <c r="D5" t="s">
        <v>98</v>
      </c>
      <c r="E5" s="2">
        <v>43017</v>
      </c>
      <c r="F5">
        <v>8</v>
      </c>
      <c r="G5">
        <v>1</v>
      </c>
      <c r="H5">
        <v>21</v>
      </c>
      <c r="I5">
        <v>5</v>
      </c>
      <c r="J5" t="s">
        <v>263</v>
      </c>
      <c r="K5" s="1" t="str">
        <f>HYPERLINK("http://ovidsp.ovid.com/ovidweb.cgi?T=JS&amp;NEWS=n&amp;CSC=Y&amp;PAGE=toc&amp;D=ovft&amp;AN=00135124-000000000-00000","http://ovidsp.ovid.com/ovidweb.cgi?T=JS&amp;NEWS=n&amp;CSC=Y&amp;PAGE=toc&amp;D=ovft&amp;AN=00135124-000000000-00000")</f>
        <v>http://ovidsp.ovid.com/ovidweb.cgi?T=JS&amp;NEWS=n&amp;CSC=Y&amp;PAGE=toc&amp;D=ovft&amp;AN=00135124-000000000-00000</v>
      </c>
      <c r="L5" t="s">
        <v>551</v>
      </c>
    </row>
    <row r="6" spans="1:12" x14ac:dyDescent="0.25">
      <c r="A6" t="s">
        <v>39</v>
      </c>
      <c r="B6" t="s">
        <v>307</v>
      </c>
      <c r="C6" t="s">
        <v>456</v>
      </c>
      <c r="D6" t="s">
        <v>98</v>
      </c>
      <c r="E6" s="2">
        <v>43017</v>
      </c>
      <c r="F6">
        <v>28</v>
      </c>
      <c r="G6">
        <v>3</v>
      </c>
      <c r="H6">
        <v>39</v>
      </c>
      <c r="I6">
        <v>3</v>
      </c>
      <c r="J6" t="s">
        <v>299</v>
      </c>
      <c r="K6" s="1" t="str">
        <f>HYPERLINK("http://ovidsp.ovid.com/ovidweb.cgi?T=JS&amp;NEWS=n&amp;CSC=Y&amp;PAGE=toc&amp;D=ovft&amp;AN=01261775-000000000-00000","http://ovidsp.ovid.com/ovidweb.cgi?T=JS&amp;NEWS=n&amp;CSC=Y&amp;PAGE=toc&amp;D=ovft&amp;AN=01261775-000000000-00000")</f>
        <v>http://ovidsp.ovid.com/ovidweb.cgi?T=JS&amp;NEWS=n&amp;CSC=Y&amp;PAGE=toc&amp;D=ovft&amp;AN=01261775-000000000-00000</v>
      </c>
      <c r="L6" t="s">
        <v>551</v>
      </c>
    </row>
    <row r="7" spans="1:12" x14ac:dyDescent="0.25">
      <c r="A7" t="s">
        <v>0</v>
      </c>
      <c r="B7" t="s">
        <v>287</v>
      </c>
      <c r="C7" t="s">
        <v>35</v>
      </c>
      <c r="D7" t="s">
        <v>98</v>
      </c>
      <c r="E7" s="2">
        <v>43017</v>
      </c>
      <c r="F7">
        <v>1</v>
      </c>
      <c r="G7">
        <v>1</v>
      </c>
      <c r="H7">
        <v>17</v>
      </c>
      <c r="I7">
        <v>5</v>
      </c>
      <c r="J7" t="s">
        <v>470</v>
      </c>
      <c r="K7" s="1" t="str">
        <f>HYPERLINK("http://ovidsp.ovid.com/ovidweb.cgi?T=JS&amp;NEWS=n&amp;CSC=Y&amp;PAGE=toc&amp;D=ovft&amp;AN=00149525-000000000-00000","http://ovidsp.ovid.com/ovidweb.cgi?T=JS&amp;NEWS=n&amp;CSC=Y&amp;PAGE=toc&amp;D=ovft&amp;AN=00149525-000000000-00000")</f>
        <v>http://ovidsp.ovid.com/ovidweb.cgi?T=JS&amp;NEWS=n&amp;CSC=Y&amp;PAGE=toc&amp;D=ovft&amp;AN=00149525-000000000-00000</v>
      </c>
      <c r="L7" t="s">
        <v>551</v>
      </c>
    </row>
    <row r="8" spans="1:12" x14ac:dyDescent="0.25">
      <c r="A8" t="s">
        <v>21</v>
      </c>
      <c r="B8" t="s">
        <v>356</v>
      </c>
      <c r="C8" t="s">
        <v>456</v>
      </c>
      <c r="D8" t="s">
        <v>98</v>
      </c>
      <c r="E8" s="2">
        <v>43017</v>
      </c>
      <c r="F8">
        <v>17</v>
      </c>
      <c r="G8">
        <v>3</v>
      </c>
      <c r="H8">
        <v>40</v>
      </c>
      <c r="I8">
        <v>3</v>
      </c>
      <c r="J8" t="s">
        <v>682</v>
      </c>
      <c r="K8" s="1" t="str">
        <f>HYPERLINK("http://ovidsp.ovid.com/ovidweb.cgi?T=JS&amp;NEWS=n&amp;CSC=Y&amp;PAGE=toc&amp;D=ovft&amp;AN=00012272-000000000-00000","http://ovidsp.ovid.com/ovidweb.cgi?T=JS&amp;NEWS=n&amp;CSC=Y&amp;PAGE=toc&amp;D=ovft&amp;AN=00012272-000000000-00000")</f>
        <v>http://ovidsp.ovid.com/ovidweb.cgi?T=JS&amp;NEWS=n&amp;CSC=Y&amp;PAGE=toc&amp;D=ovft&amp;AN=00012272-000000000-00000</v>
      </c>
      <c r="L8" t="s">
        <v>551</v>
      </c>
    </row>
    <row r="9" spans="1:12" x14ac:dyDescent="0.25">
      <c r="A9" t="s">
        <v>573</v>
      </c>
      <c r="B9" t="s">
        <v>230</v>
      </c>
      <c r="C9" t="s">
        <v>456</v>
      </c>
      <c r="D9" t="s">
        <v>98</v>
      </c>
      <c r="E9" s="2">
        <v>43017</v>
      </c>
      <c r="F9">
        <v>14</v>
      </c>
      <c r="G9">
        <v>1</v>
      </c>
      <c r="H9">
        <v>30</v>
      </c>
      <c r="I9">
        <v>10</v>
      </c>
      <c r="J9" t="s">
        <v>68</v>
      </c>
      <c r="K9" s="1" t="str">
        <f>HYPERLINK("http://ovidsp.ovid.com/ovidweb.cgi?T=JS&amp;NEWS=n&amp;CSC=Y&amp;PAGE=toc&amp;D=ovft&amp;AN=00129334-000000000-00000","http://ovidsp.ovid.com/ovidweb.cgi?T=JS&amp;NEWS=n&amp;CSC=Y&amp;PAGE=toc&amp;D=ovft&amp;AN=00129334-000000000-00000")</f>
        <v>http://ovidsp.ovid.com/ovidweb.cgi?T=JS&amp;NEWS=n&amp;CSC=Y&amp;PAGE=toc&amp;D=ovft&amp;AN=00129334-000000000-00000</v>
      </c>
      <c r="L9" t="s">
        <v>551</v>
      </c>
    </row>
    <row r="10" spans="1:12" x14ac:dyDescent="0.25">
      <c r="A10" t="s">
        <v>343</v>
      </c>
      <c r="B10" t="s">
        <v>4</v>
      </c>
      <c r="C10" t="s">
        <v>314</v>
      </c>
      <c r="D10" t="s">
        <v>98</v>
      </c>
      <c r="E10" s="2">
        <v>43017</v>
      </c>
      <c r="F10">
        <v>11</v>
      </c>
      <c r="G10">
        <v>1</v>
      </c>
      <c r="H10">
        <v>31</v>
      </c>
      <c r="I10">
        <v>15</v>
      </c>
      <c r="J10" t="s">
        <v>409</v>
      </c>
      <c r="K10" s="1" t="str">
        <f>HYPERLINK("http://ovidsp.ovid.com/ovidweb.cgi?T=JS&amp;NEWS=n&amp;CSC=Y&amp;PAGE=toc&amp;D=ovft&amp;AN=00002030-000000000-00000","http://ovidsp.ovid.com/ovidweb.cgi?T=JS&amp;NEWS=n&amp;CSC=Y&amp;PAGE=toc&amp;D=ovft&amp;AN=00002030-000000000-00000")</f>
        <v>http://ovidsp.ovid.com/ovidweb.cgi?T=JS&amp;NEWS=n&amp;CSC=Y&amp;PAGE=toc&amp;D=ovft&amp;AN=00002030-000000000-00000</v>
      </c>
      <c r="L10" t="s">
        <v>551</v>
      </c>
    </row>
    <row r="11" spans="1:12" x14ac:dyDescent="0.25">
      <c r="A11" t="s">
        <v>265</v>
      </c>
      <c r="B11" t="s">
        <v>47</v>
      </c>
      <c r="C11" t="s">
        <v>659</v>
      </c>
      <c r="D11" t="s">
        <v>564</v>
      </c>
      <c r="E11" s="2">
        <v>43017</v>
      </c>
      <c r="F11">
        <v>23</v>
      </c>
      <c r="G11">
        <v>1</v>
      </c>
      <c r="H11">
        <v>45</v>
      </c>
      <c r="I11">
        <v>9</v>
      </c>
      <c r="J11" t="s">
        <v>274</v>
      </c>
      <c r="K11" s="1" t="str">
        <f>HYPERLINK("http://ovidsp.ovid.com/ovidweb.cgi?T=JS&amp;NEWS=n&amp;CSC=Y&amp;PAGE=toc&amp;D=ovft&amp;AN=00000545-000000000-00000","http://ovidsp.ovid.com/ovidweb.cgi?T=JS&amp;NEWS=n&amp;CSC=Y&amp;PAGE=toc&amp;D=ovft&amp;AN=00000545-000000000-00000")</f>
        <v>http://ovidsp.ovid.com/ovidweb.cgi?T=JS&amp;NEWS=n&amp;CSC=Y&amp;PAGE=toc&amp;D=ovft&amp;AN=00000545-000000000-00000</v>
      </c>
      <c r="L11" t="s">
        <v>551</v>
      </c>
    </row>
    <row r="12" spans="1:12" x14ac:dyDescent="0.25">
      <c r="A12" t="s">
        <v>337</v>
      </c>
      <c r="B12" t="s">
        <v>534</v>
      </c>
      <c r="C12" t="s">
        <v>456</v>
      </c>
      <c r="D12" t="s">
        <v>98</v>
      </c>
      <c r="E12" s="2">
        <v>43017</v>
      </c>
      <c r="F12">
        <v>96</v>
      </c>
      <c r="G12">
        <v>1</v>
      </c>
      <c r="H12">
        <v>117</v>
      </c>
      <c r="I12">
        <v>10</v>
      </c>
      <c r="J12" t="s">
        <v>423</v>
      </c>
      <c r="K12" s="1" t="str">
        <f>HYPERLINK("http://ovidsp.ovid.com/ovidweb.cgi?T=JS&amp;NEWS=n&amp;CSC=Y&amp;PAGE=toc&amp;D=ovft&amp;AN=00000446-000000000-00000","http://ovidsp.ovid.com/ovidweb.cgi?T=JS&amp;NEWS=n&amp;CSC=Y&amp;PAGE=toc&amp;D=ovft&amp;AN=00000446-000000000-00000")</f>
        <v>http://ovidsp.ovid.com/ovidweb.cgi?T=JS&amp;NEWS=n&amp;CSC=Y&amp;PAGE=toc&amp;D=ovft&amp;AN=00000446-000000000-00000</v>
      </c>
      <c r="L12" t="s">
        <v>551</v>
      </c>
    </row>
    <row r="13" spans="1:12" x14ac:dyDescent="0.25">
      <c r="A13" t="s">
        <v>496</v>
      </c>
      <c r="B13" t="s">
        <v>158</v>
      </c>
      <c r="C13" t="s">
        <v>547</v>
      </c>
      <c r="D13" t="s">
        <v>278</v>
      </c>
      <c r="E13" s="2">
        <v>43017</v>
      </c>
      <c r="F13">
        <v>14</v>
      </c>
      <c r="G13">
        <v>1</v>
      </c>
      <c r="H13">
        <v>26</v>
      </c>
      <c r="I13">
        <v>5</v>
      </c>
      <c r="J13" t="s">
        <v>447</v>
      </c>
      <c r="K13" s="1" t="str">
        <f>HYPERLINK("http://ovidsp.ovid.com/ovidweb.cgi?T=JS&amp;NEWS=n&amp;CSC=Y&amp;PAGE=toc&amp;D=ovft&amp;AN=00008500-000000000-00000","http://ovidsp.ovid.com/ovidweb.cgi?T=JS&amp;NEWS=n&amp;CSC=Y&amp;PAGE=toc&amp;D=ovft&amp;AN=00008500-000000000-00000")</f>
        <v>http://ovidsp.ovid.com/ovidweb.cgi?T=JS&amp;NEWS=n&amp;CSC=Y&amp;PAGE=toc&amp;D=ovft&amp;AN=00008500-000000000-00000</v>
      </c>
      <c r="L13" t="s">
        <v>551</v>
      </c>
    </row>
    <row r="14" spans="1:12" x14ac:dyDescent="0.25">
      <c r="A14" t="s">
        <v>27</v>
      </c>
      <c r="B14" t="s">
        <v>3</v>
      </c>
      <c r="C14" t="s">
        <v>485</v>
      </c>
      <c r="D14" t="s">
        <v>250</v>
      </c>
      <c r="E14" s="2">
        <v>43017</v>
      </c>
      <c r="F14">
        <v>16</v>
      </c>
      <c r="G14">
        <v>1</v>
      </c>
      <c r="H14">
        <v>34</v>
      </c>
      <c r="I14">
        <v>8</v>
      </c>
      <c r="J14" t="s">
        <v>627</v>
      </c>
      <c r="K14" s="1" t="str">
        <f>HYPERLINK("http://ovidsp.ovid.com/ovidweb.cgi?T=JS&amp;NEWS=n&amp;CSC=Y&amp;PAGE=toc&amp;D=ovft&amp;AN=00002234-000000000-00000","http://ovidsp.ovid.com/ovidweb.cgi?T=JS&amp;NEWS=n&amp;CSC=Y&amp;PAGE=toc&amp;D=ovft&amp;AN=00002234-000000000-00000")</f>
        <v>http://ovidsp.ovid.com/ovidweb.cgi?T=JS&amp;NEWS=n&amp;CSC=Y&amp;PAGE=toc&amp;D=ovft&amp;AN=00002234-000000000-00000</v>
      </c>
      <c r="L14" t="s">
        <v>551</v>
      </c>
    </row>
    <row r="15" spans="1:12" x14ac:dyDescent="0.25">
      <c r="A15" t="s">
        <v>73</v>
      </c>
      <c r="B15" t="s">
        <v>24</v>
      </c>
      <c r="C15" t="s">
        <v>673</v>
      </c>
      <c r="D15" t="s">
        <v>353</v>
      </c>
      <c r="E15" s="2">
        <v>43017</v>
      </c>
      <c r="F15">
        <v>54</v>
      </c>
      <c r="G15">
        <v>1</v>
      </c>
      <c r="H15">
        <v>71</v>
      </c>
      <c r="I15">
        <v>5</v>
      </c>
      <c r="J15" t="s">
        <v>610</v>
      </c>
      <c r="K15" s="1" t="str">
        <f>HYPERLINK("http://ovidsp.ovid.com/ovidweb.cgi?T=JS&amp;NEWS=n&amp;CSC=Y&amp;PAGE=toc&amp;D=ovft&amp;AN=00000448-000000000-00000","http://ovidsp.ovid.com/ovidweb.cgi?T=JS&amp;NEWS=n&amp;CSC=Y&amp;PAGE=toc&amp;D=ovft&amp;AN=00000448-000000000-00000")</f>
        <v>http://ovidsp.ovid.com/ovidweb.cgi?T=JS&amp;NEWS=n&amp;CSC=Y&amp;PAGE=toc&amp;D=ovft&amp;AN=00000448-000000000-00000</v>
      </c>
      <c r="L15" t="s">
        <v>551</v>
      </c>
    </row>
    <row r="16" spans="1:12" x14ac:dyDescent="0.25">
      <c r="A16" t="s">
        <v>44</v>
      </c>
      <c r="B16" t="s">
        <v>626</v>
      </c>
      <c r="C16" t="s">
        <v>517</v>
      </c>
      <c r="D16" t="s">
        <v>479</v>
      </c>
      <c r="E16" s="2">
        <v>43017</v>
      </c>
      <c r="F16">
        <v>36</v>
      </c>
      <c r="G16">
        <v>1</v>
      </c>
      <c r="H16">
        <v>125</v>
      </c>
      <c r="I16">
        <v>4</v>
      </c>
      <c r="J16" t="s">
        <v>161</v>
      </c>
      <c r="K16" s="1" t="str">
        <f>HYPERLINK("http://ovidsp.ovid.com/ovidweb.cgi?T=JS&amp;NEWS=n&amp;CSC=Y&amp;PAGE=toc&amp;D=ovft&amp;AN=00000539-000000000-00000","http://ovidsp.ovid.com/ovidweb.cgi?T=JS&amp;NEWS=n&amp;CSC=Y&amp;PAGE=toc&amp;D=ovft&amp;AN=00000539-000000000-00000")</f>
        <v>http://ovidsp.ovid.com/ovidweb.cgi?T=JS&amp;NEWS=n&amp;CSC=Y&amp;PAGE=toc&amp;D=ovft&amp;AN=00000539-000000000-00000</v>
      </c>
      <c r="L16" t="s">
        <v>551</v>
      </c>
    </row>
    <row r="17" spans="1:12" x14ac:dyDescent="0.25">
      <c r="A17" t="s">
        <v>397</v>
      </c>
      <c r="B17" t="s">
        <v>350</v>
      </c>
      <c r="C17" t="s">
        <v>516</v>
      </c>
      <c r="D17" t="s">
        <v>98</v>
      </c>
      <c r="E17" s="2">
        <v>43017</v>
      </c>
      <c r="F17">
        <v>82</v>
      </c>
      <c r="G17">
        <v>1</v>
      </c>
      <c r="H17">
        <v>127</v>
      </c>
      <c r="I17">
        <v>4</v>
      </c>
      <c r="J17" t="s">
        <v>228</v>
      </c>
      <c r="K17" s="1" t="str">
        <f>HYPERLINK("http://ovidsp.ovid.com/ovidweb.cgi?T=JS&amp;NEWS=n&amp;CSC=Y&amp;PAGE=toc&amp;D=ovft&amp;AN=00000542-000000000-00000","http://ovidsp.ovid.com/ovidweb.cgi?T=JS&amp;NEWS=n&amp;CSC=Y&amp;PAGE=toc&amp;D=ovft&amp;AN=00000542-000000000-00000")</f>
        <v>http://ovidsp.ovid.com/ovidweb.cgi?T=JS&amp;NEWS=n&amp;CSC=Y&amp;PAGE=toc&amp;D=ovft&amp;AN=00000542-000000000-00000</v>
      </c>
      <c r="L17" t="s">
        <v>551</v>
      </c>
    </row>
    <row r="18" spans="1:12" x14ac:dyDescent="0.25">
      <c r="A18" t="s">
        <v>133</v>
      </c>
      <c r="B18" t="s">
        <v>208</v>
      </c>
      <c r="C18" t="s">
        <v>436</v>
      </c>
      <c r="D18" t="s">
        <v>98</v>
      </c>
      <c r="E18" s="2">
        <v>43017</v>
      </c>
      <c r="F18">
        <v>46</v>
      </c>
      <c r="G18">
        <v>1</v>
      </c>
      <c r="H18">
        <v>79</v>
      </c>
      <c r="I18">
        <v>4</v>
      </c>
      <c r="J18" t="s">
        <v>295</v>
      </c>
      <c r="K18" s="1" t="str">
        <f>HYPERLINK("http://ovidsp.ovid.com/ovidweb.cgi?T=JS&amp;NEWS=n&amp;CSC=Y&amp;PAGE=toc&amp;D=ovft&amp;AN=00000637-000000000-00000","http://ovidsp.ovid.com/ovidweb.cgi?T=JS&amp;NEWS=n&amp;CSC=Y&amp;PAGE=toc&amp;D=ovft&amp;AN=00000637-000000000-00000")</f>
        <v>http://ovidsp.ovid.com/ovidweb.cgi?T=JS&amp;NEWS=n&amp;CSC=Y&amp;PAGE=toc&amp;D=ovft&amp;AN=00000637-000000000-00000</v>
      </c>
      <c r="L18" t="s">
        <v>551</v>
      </c>
    </row>
    <row r="19" spans="1:12" x14ac:dyDescent="0.25">
      <c r="A19" t="s">
        <v>199</v>
      </c>
      <c r="B19" t="s">
        <v>478</v>
      </c>
      <c r="C19" t="s">
        <v>303</v>
      </c>
      <c r="D19" t="s">
        <v>98</v>
      </c>
      <c r="E19" s="2">
        <v>43017</v>
      </c>
      <c r="F19">
        <v>223</v>
      </c>
      <c r="G19">
        <v>1</v>
      </c>
      <c r="H19">
        <v>266</v>
      </c>
      <c r="I19">
        <v>4</v>
      </c>
      <c r="J19" t="s">
        <v>423</v>
      </c>
      <c r="K19" s="1" t="str">
        <f>HYPERLINK("http://ovidsp.ovid.com/ovidweb.cgi?T=JS&amp;NEWS=n&amp;CSC=Y&amp;PAGE=toc&amp;D=ovft&amp;AN=00000658-000000000-00000","http://ovidsp.ovid.com/ovidweb.cgi?T=JS&amp;NEWS=n&amp;CSC=Y&amp;PAGE=toc&amp;D=ovft&amp;AN=00000658-000000000-00000")</f>
        <v>http://ovidsp.ovid.com/ovidweb.cgi?T=JS&amp;NEWS=n&amp;CSC=Y&amp;PAGE=toc&amp;D=ovft&amp;AN=00000658-000000000-00000</v>
      </c>
      <c r="L19" t="s">
        <v>551</v>
      </c>
    </row>
    <row r="20" spans="1:12" x14ac:dyDescent="0.25">
      <c r="A20" t="s">
        <v>325</v>
      </c>
      <c r="B20" t="s">
        <v>510</v>
      </c>
      <c r="C20" t="s">
        <v>604</v>
      </c>
      <c r="D20" t="s">
        <v>396</v>
      </c>
      <c r="E20" s="2">
        <v>43017</v>
      </c>
      <c r="F20">
        <v>61</v>
      </c>
      <c r="G20">
        <v>1</v>
      </c>
      <c r="H20">
        <v>106</v>
      </c>
      <c r="I20">
        <v>2</v>
      </c>
      <c r="J20" t="s">
        <v>105</v>
      </c>
      <c r="K20" s="1" t="str">
        <f>HYPERLINK("http://ovidsp.ovid.com/ovidweb.cgi?T=JS&amp;NEWS=n&amp;CSC=Y&amp;PAGE=toc&amp;D=ovft&amp;AN=00000703-000000000-00000","http://ovidsp.ovid.com/ovidweb.cgi?T=JS&amp;NEWS=n&amp;CSC=Y&amp;PAGE=toc&amp;D=ovft&amp;AN=00000703-000000000-00000")</f>
        <v>http://ovidsp.ovid.com/ovidweb.cgi?T=JS&amp;NEWS=n&amp;CSC=Y&amp;PAGE=toc&amp;D=ovft&amp;AN=00000703-000000000-00000</v>
      </c>
      <c r="L20" t="s">
        <v>551</v>
      </c>
    </row>
    <row r="21" spans="1:12" x14ac:dyDescent="0.25">
      <c r="A21" t="s">
        <v>239</v>
      </c>
      <c r="B21" t="s">
        <v>151</v>
      </c>
      <c r="C21" t="s">
        <v>380</v>
      </c>
      <c r="D21" t="s">
        <v>564</v>
      </c>
      <c r="E21" s="2">
        <v>43017</v>
      </c>
      <c r="F21">
        <v>19</v>
      </c>
      <c r="G21">
        <v>1</v>
      </c>
      <c r="H21">
        <v>31</v>
      </c>
      <c r="I21">
        <v>5</v>
      </c>
      <c r="J21" t="s">
        <v>446</v>
      </c>
      <c r="K21" s="1" t="str">
        <f>HYPERLINK("http://ovidsp.ovid.com/ovidweb.cgi?T=JS&amp;NEWS=n&amp;CSC=Y&amp;PAGE=toc&amp;D=ovft&amp;AN=00000746-000000000-00000","http://ovidsp.ovid.com/ovidweb.cgi?T=JS&amp;NEWS=n&amp;CSC=Y&amp;PAGE=toc&amp;D=ovft&amp;AN=00000746-000000000-00000")</f>
        <v>http://ovidsp.ovid.com/ovidweb.cgi?T=JS&amp;NEWS=n&amp;CSC=Y&amp;PAGE=toc&amp;D=ovft&amp;AN=00000746-000000000-00000</v>
      </c>
      <c r="L21" t="s">
        <v>551</v>
      </c>
    </row>
    <row r="22" spans="1:12" x14ac:dyDescent="0.25">
      <c r="A22" t="s">
        <v>497</v>
      </c>
      <c r="B22" t="s">
        <v>130</v>
      </c>
      <c r="C22" t="s">
        <v>194</v>
      </c>
      <c r="D22" t="s">
        <v>98</v>
      </c>
      <c r="E22" s="2">
        <v>43017</v>
      </c>
      <c r="F22">
        <v>32</v>
      </c>
      <c r="G22">
        <v>1</v>
      </c>
      <c r="H22">
        <v>47</v>
      </c>
      <c r="I22">
        <v>18</v>
      </c>
      <c r="J22" t="s">
        <v>376</v>
      </c>
      <c r="K22" s="1" t="str">
        <f>HYPERLINK("http://ovidsp.ovid.com/ovidweb.cgi?T=JS&amp;NEWS=n&amp;CSC=Y&amp;PAGE=toc&amp;D=ovft&amp;AN=00149078-000000000-00000","http://ovidsp.ovid.com/ovidweb.cgi?T=JS&amp;NEWS=n&amp;CSC=Y&amp;PAGE=toc&amp;D=ovft&amp;AN=00149078-000000000-00000")</f>
        <v>http://ovidsp.ovid.com/ovidweb.cgi?T=JS&amp;NEWS=n&amp;CSC=Y&amp;PAGE=toc&amp;D=ovft&amp;AN=00149078-000000000-00000</v>
      </c>
      <c r="L22" t="s">
        <v>551</v>
      </c>
    </row>
    <row r="23" spans="1:12" x14ac:dyDescent="0.25">
      <c r="A23" t="s">
        <v>321</v>
      </c>
      <c r="B23" t="s">
        <v>372</v>
      </c>
      <c r="C23" t="s">
        <v>584</v>
      </c>
      <c r="D23" t="s">
        <v>98</v>
      </c>
      <c r="E23" s="2">
        <v>43017</v>
      </c>
      <c r="F23">
        <v>19</v>
      </c>
      <c r="G23">
        <v>1</v>
      </c>
      <c r="H23">
        <v>40</v>
      </c>
      <c r="I23">
        <v>5</v>
      </c>
      <c r="J23" t="s">
        <v>689</v>
      </c>
      <c r="K23" s="1" t="str">
        <f>HYPERLINK("http://ovidsp.ovid.com/ovidweb.cgi?T=JS&amp;NEWS=n&amp;CSC=Y&amp;PAGE=toc&amp;D=ovft&amp;AN=00002820-000000000-00000","http://ovidsp.ovid.com/ovidweb.cgi?T=JS&amp;NEWS=n&amp;CSC=Y&amp;PAGE=toc&amp;D=ovft&amp;AN=00002820-000000000-00000")</f>
        <v>http://ovidsp.ovid.com/ovidweb.cgi?T=JS&amp;NEWS=n&amp;CSC=Y&amp;PAGE=toc&amp;D=ovft&amp;AN=00002820-000000000-00000</v>
      </c>
      <c r="L23" t="s">
        <v>551</v>
      </c>
    </row>
    <row r="24" spans="1:12" x14ac:dyDescent="0.25">
      <c r="A24" t="s">
        <v>260</v>
      </c>
      <c r="B24" t="s">
        <v>617</v>
      </c>
      <c r="C24" t="s">
        <v>456</v>
      </c>
      <c r="D24" t="s">
        <v>98</v>
      </c>
      <c r="E24" s="2">
        <v>43017</v>
      </c>
      <c r="F24">
        <v>1</v>
      </c>
      <c r="G24">
        <v>2</v>
      </c>
      <c r="H24">
        <v>28</v>
      </c>
      <c r="I24">
        <v>4</v>
      </c>
      <c r="J24" t="s">
        <v>406</v>
      </c>
      <c r="K24" s="1" t="str">
        <f>HYPERLINK("http://ovidsp.ovid.com/ovidweb.cgi?T=JS&amp;NEWS=n&amp;CSC=Y&amp;PAGE=toc&amp;D=ovft&amp;AN=01823246-000000000-00000","http://ovidsp.ovid.com/ovidweb.cgi?T=JS&amp;NEWS=n&amp;CSC=Y&amp;PAGE=toc&amp;D=ovft&amp;AN=01823246-000000000-00000")</f>
        <v>http://ovidsp.ovid.com/ovidweb.cgi?T=JS&amp;NEWS=n&amp;CSC=Y&amp;PAGE=toc&amp;D=ovft&amp;AN=01823246-000000000-00000</v>
      </c>
      <c r="L24" t="s">
        <v>551</v>
      </c>
    </row>
    <row r="25" spans="1:12" x14ac:dyDescent="0.25">
      <c r="A25" t="s">
        <v>661</v>
      </c>
      <c r="B25" t="s">
        <v>658</v>
      </c>
      <c r="C25" t="s">
        <v>368</v>
      </c>
      <c r="D25" t="s">
        <v>98</v>
      </c>
      <c r="E25" s="2">
        <v>43017</v>
      </c>
      <c r="F25">
        <v>4</v>
      </c>
      <c r="G25">
        <v>1</v>
      </c>
      <c r="H25">
        <v>5</v>
      </c>
      <c r="I25">
        <v>3</v>
      </c>
      <c r="J25" t="s">
        <v>17</v>
      </c>
      <c r="K25" s="1" t="str">
        <f>HYPERLINK("http://ovidsp.ovid.com/ovidweb.cgi?T=JS&amp;NEWS=n&amp;CSC=Y&amp;PAGE=toc&amp;D=ovft&amp;AN=00128682-000000000-00000","http://ovidsp.ovid.com/ovidweb.cgi?T=JS&amp;NEWS=n&amp;CSC=Y&amp;PAGE=toc&amp;D=ovft&amp;AN=00128682-000000000-00000")</f>
        <v>http://ovidsp.ovid.com/ovidweb.cgi?T=JS&amp;NEWS=n&amp;CSC=Y&amp;PAGE=toc&amp;D=ovft&amp;AN=00128682-000000000-00000</v>
      </c>
      <c r="L25" t="s">
        <v>551</v>
      </c>
    </row>
    <row r="26" spans="1:12" x14ac:dyDescent="0.25">
      <c r="A26" t="s">
        <v>593</v>
      </c>
      <c r="B26" t="s">
        <v>90</v>
      </c>
      <c r="C26" t="s">
        <v>368</v>
      </c>
      <c r="D26" t="s">
        <v>98</v>
      </c>
      <c r="E26" s="2">
        <v>43017</v>
      </c>
      <c r="F26">
        <v>20</v>
      </c>
      <c r="G26">
        <v>2</v>
      </c>
      <c r="H26">
        <v>35</v>
      </c>
      <c r="I26">
        <v>9</v>
      </c>
      <c r="J26" t="s">
        <v>546</v>
      </c>
      <c r="K26" s="1" t="str">
        <f>HYPERLINK("http://ovidsp.ovid.com/ovidweb.cgi?T=JS&amp;NEWS=n&amp;CSC=Y&amp;PAGE=toc&amp;D=ovft&amp;AN=00024665-000000000-00000","http://ovidsp.ovid.com/ovidweb.cgi?T=JS&amp;NEWS=n&amp;CSC=Y&amp;PAGE=toc&amp;D=ovft&amp;AN=00024665-000000000-00000")</f>
        <v>http://ovidsp.ovid.com/ovidweb.cgi?T=JS&amp;NEWS=n&amp;CSC=Y&amp;PAGE=toc&amp;D=ovft&amp;AN=00024665-000000000-00000</v>
      </c>
      <c r="L26" t="s">
        <v>551</v>
      </c>
    </row>
    <row r="27" spans="1:12" x14ac:dyDescent="0.25">
      <c r="A27" t="s">
        <v>653</v>
      </c>
      <c r="B27" t="s">
        <v>214</v>
      </c>
      <c r="C27" t="s">
        <v>413</v>
      </c>
      <c r="D27" t="s">
        <v>476</v>
      </c>
      <c r="E27" s="2">
        <v>43017</v>
      </c>
      <c r="F27">
        <v>1</v>
      </c>
      <c r="G27">
        <v>1</v>
      </c>
      <c r="H27">
        <v>136</v>
      </c>
      <c r="I27">
        <v>13</v>
      </c>
      <c r="J27" t="s">
        <v>563</v>
      </c>
      <c r="K27" s="1" t="str">
        <f>HYPERLINK("http://ovidsp.ovid.com/ovidweb.cgi?T=JS&amp;NEWS=n&amp;CSC=Y&amp;PAGE=toc&amp;D=ovft&amp;AN=00003017-000000000-00000","http://ovidsp.ovid.com/ovidweb.cgi?T=JS&amp;NEWS=n&amp;CSC=Y&amp;PAGE=toc&amp;D=ovft&amp;AN=00003017-000000000-00000")</f>
        <v>http://ovidsp.ovid.com/ovidweb.cgi?T=JS&amp;NEWS=n&amp;CSC=Y&amp;PAGE=toc&amp;D=ovft&amp;AN=00003017-000000000-00000</v>
      </c>
      <c r="L27" t="s">
        <v>551</v>
      </c>
    </row>
    <row r="28" spans="1:12" x14ac:dyDescent="0.25">
      <c r="A28" t="s">
        <v>41</v>
      </c>
      <c r="B28" t="s">
        <v>592</v>
      </c>
      <c r="C28" t="s">
        <v>156</v>
      </c>
      <c r="D28" t="s">
        <v>134</v>
      </c>
      <c r="E28" s="2">
        <v>43017</v>
      </c>
      <c r="F28">
        <v>6</v>
      </c>
      <c r="G28">
        <v>1</v>
      </c>
      <c r="H28">
        <v>21</v>
      </c>
      <c r="I28">
        <v>4</v>
      </c>
      <c r="J28" t="s">
        <v>371</v>
      </c>
      <c r="K28" s="1" t="str">
        <f>HYPERLINK("http://ovidsp.ovid.com/ovidweb.cgi?T=JS&amp;NEWS=n&amp;CSC=Y&amp;PAGE=toc&amp;D=ovft&amp;AN=00063185-000000000-00000","http://ovidsp.ovid.com/ovidweb.cgi?T=JS&amp;NEWS=n&amp;CSC=Y&amp;PAGE=toc&amp;D=ovft&amp;AN=00063185-000000000-00000")</f>
        <v>http://ovidsp.ovid.com/ovidweb.cgi?T=JS&amp;NEWS=n&amp;CSC=Y&amp;PAGE=toc&amp;D=ovft&amp;AN=00063185-000000000-00000</v>
      </c>
      <c r="L28" t="s">
        <v>551</v>
      </c>
    </row>
    <row r="29" spans="1:12" x14ac:dyDescent="0.25">
      <c r="A29" t="s">
        <v>141</v>
      </c>
      <c r="B29" t="s">
        <v>204</v>
      </c>
      <c r="C29" t="s">
        <v>266</v>
      </c>
      <c r="D29" t="s">
        <v>98</v>
      </c>
      <c r="E29" s="2">
        <v>43017</v>
      </c>
      <c r="F29">
        <v>10</v>
      </c>
      <c r="G29">
        <v>1</v>
      </c>
      <c r="H29">
        <v>27</v>
      </c>
      <c r="I29">
        <v>5</v>
      </c>
      <c r="J29" t="s">
        <v>524</v>
      </c>
      <c r="K29" s="1" t="str">
        <f>HYPERLINK("http://ovidsp.ovid.com/ovidweb.cgi?T=JS&amp;NEWS=n&amp;CSC=Y&amp;PAGE=toc&amp;D=ovft&amp;AN=00042752-000000000-00000","http://ovidsp.ovid.com/ovidweb.cgi?T=JS&amp;NEWS=n&amp;CSC=Y&amp;PAGE=toc&amp;D=ovft&amp;AN=00042752-000000000-00000")</f>
        <v>http://ovidsp.ovid.com/ovidweb.cgi?T=JS&amp;NEWS=n&amp;CSC=Y&amp;PAGE=toc&amp;D=ovft&amp;AN=00042752-000000000-00000</v>
      </c>
      <c r="L29" t="s">
        <v>551</v>
      </c>
    </row>
    <row r="30" spans="1:12" x14ac:dyDescent="0.25">
      <c r="A30" t="s">
        <v>172</v>
      </c>
      <c r="B30" t="s">
        <v>109</v>
      </c>
      <c r="C30" t="s">
        <v>211</v>
      </c>
      <c r="D30" t="s">
        <v>98</v>
      </c>
      <c r="E30" s="2">
        <v>43017</v>
      </c>
      <c r="F30">
        <v>10</v>
      </c>
      <c r="G30">
        <v>1</v>
      </c>
      <c r="H30">
        <v>31</v>
      </c>
      <c r="I30">
        <v>5</v>
      </c>
      <c r="J30" t="s">
        <v>640</v>
      </c>
      <c r="K30" s="1" t="str">
        <f>HYPERLINK("http://ovidsp.ovid.com/ovidweb.cgi?T=JS&amp;NEWS=n&amp;CSC=Y&amp;PAGE=toc&amp;D=ovft&amp;AN=00002800-000000000-00000","http://ovidsp.ovid.com/ovidweb.cgi?T=JS&amp;NEWS=n&amp;CSC=Y&amp;PAGE=toc&amp;D=ovft&amp;AN=00002800-000000000-00000")</f>
        <v>http://ovidsp.ovid.com/ovidweb.cgi?T=JS&amp;NEWS=n&amp;CSC=Y&amp;PAGE=toc&amp;D=ovft&amp;AN=00002800-000000000-00000</v>
      </c>
      <c r="L30" t="s">
        <v>551</v>
      </c>
    </row>
    <row r="31" spans="1:12" x14ac:dyDescent="0.25">
      <c r="A31" t="s">
        <v>453</v>
      </c>
      <c r="B31" t="s">
        <v>671</v>
      </c>
      <c r="C31" t="s">
        <v>649</v>
      </c>
      <c r="D31" t="s">
        <v>250</v>
      </c>
      <c r="E31" s="2">
        <v>43017</v>
      </c>
      <c r="F31">
        <v>8</v>
      </c>
      <c r="G31">
        <v>1</v>
      </c>
      <c r="H31">
        <v>26</v>
      </c>
      <c r="I31">
        <v>5</v>
      </c>
      <c r="J31" t="s">
        <v>555</v>
      </c>
      <c r="K31" s="1" t="str">
        <f>HYPERLINK("http://ovidsp.ovid.com/ovidweb.cgi?T=JS&amp;NEWS=n&amp;CSC=Y&amp;PAGE=toc&amp;D=ovft&amp;AN=00008491-000000000-00000","http://ovidsp.ovid.com/ovidweb.cgi?T=JS&amp;NEWS=n&amp;CSC=Y&amp;PAGE=toc&amp;D=ovft&amp;AN=00008491-000000000-00000")</f>
        <v>http://ovidsp.ovid.com/ovidweb.cgi?T=JS&amp;NEWS=n&amp;CSC=Y&amp;PAGE=toc&amp;D=ovft&amp;AN=00008491-000000000-00000</v>
      </c>
      <c r="L31" t="s">
        <v>551</v>
      </c>
    </row>
    <row r="32" spans="1:12" x14ac:dyDescent="0.25">
      <c r="A32" t="s">
        <v>667</v>
      </c>
      <c r="B32" t="s">
        <v>170</v>
      </c>
      <c r="C32" t="s">
        <v>639</v>
      </c>
      <c r="D32" t="s">
        <v>13</v>
      </c>
      <c r="E32" s="2">
        <v>43017</v>
      </c>
      <c r="F32">
        <v>1</v>
      </c>
      <c r="G32">
        <v>1</v>
      </c>
      <c r="H32">
        <v>8</v>
      </c>
      <c r="I32">
        <v>2</v>
      </c>
      <c r="J32" t="s">
        <v>647</v>
      </c>
      <c r="K32" s="1" t="str">
        <f>HYPERLINK("http://ovidsp.ovid.com/ovidweb.cgi?T=JS&amp;NEWS=n&amp;CSC=Y&amp;PAGE=toc&amp;D=ovft&amp;AN=01432232-000000000-00000","http://ovidsp.ovid.com/ovidweb.cgi?T=JS&amp;NEWS=n&amp;CSC=Y&amp;PAGE=toc&amp;D=ovft&amp;AN=01432232-000000000-00000")</f>
        <v>http://ovidsp.ovid.com/ovidweb.cgi?T=JS&amp;NEWS=n&amp;CSC=Y&amp;PAGE=toc&amp;D=ovft&amp;AN=01432232-000000000-00000</v>
      </c>
      <c r="L32" t="s">
        <v>551</v>
      </c>
    </row>
    <row r="33" spans="1:12" x14ac:dyDescent="0.25">
      <c r="A33" t="s">
        <v>358</v>
      </c>
      <c r="B33" t="s">
        <v>619</v>
      </c>
      <c r="C33" t="s">
        <v>368</v>
      </c>
      <c r="D33" t="s">
        <v>98</v>
      </c>
      <c r="E33" s="2">
        <v>43017</v>
      </c>
      <c r="F33">
        <v>14</v>
      </c>
      <c r="G33">
        <v>1</v>
      </c>
      <c r="H33">
        <v>20</v>
      </c>
      <c r="I33">
        <v>1</v>
      </c>
      <c r="J33" t="s">
        <v>191</v>
      </c>
      <c r="K33" s="1" t="str">
        <f>HYPERLINK("http://ovidsp.ovid.com/ovidweb.cgi?T=JS&amp;NEWS=n&amp;CSC=Y&amp;PAGE=toc&amp;D=ovft&amp;AN=00002771-000000000-00000","http://ovidsp.ovid.com/ovidweb.cgi?T=JS&amp;NEWS=n&amp;CSC=Y&amp;PAGE=toc&amp;D=ovft&amp;AN=00002771-000000000-00000")</f>
        <v>http://ovidsp.ovid.com/ovidweb.cgi?T=JS&amp;NEWS=n&amp;CSC=Y&amp;PAGE=toc&amp;D=ovft&amp;AN=00002771-000000000-00000</v>
      </c>
      <c r="L33" t="s">
        <v>551</v>
      </c>
    </row>
    <row r="34" spans="1:12" x14ac:dyDescent="0.25">
      <c r="A34" t="s">
        <v>64</v>
      </c>
      <c r="B34" t="s">
        <v>526</v>
      </c>
      <c r="C34" t="s">
        <v>705</v>
      </c>
      <c r="D34" t="s">
        <v>98</v>
      </c>
      <c r="E34" s="2">
        <v>43017</v>
      </c>
      <c r="F34">
        <v>19</v>
      </c>
      <c r="G34">
        <v>1</v>
      </c>
      <c r="H34">
        <v>36</v>
      </c>
      <c r="I34">
        <v>10</v>
      </c>
      <c r="J34" t="s">
        <v>227</v>
      </c>
      <c r="K34" s="1" t="str">
        <f>HYPERLINK("http://ovidsp.ovid.com/ovidweb.cgi?T=JS&amp;NEWS=n&amp;CSC=Y&amp;PAGE=toc&amp;D=ovft&amp;AN=00003226-000000000-00000","http://ovidsp.ovid.com/ovidweb.cgi?T=JS&amp;NEWS=n&amp;CSC=Y&amp;PAGE=toc&amp;D=ovft&amp;AN=00003226-000000000-00000")</f>
        <v>http://ovidsp.ovid.com/ovidweb.cgi?T=JS&amp;NEWS=n&amp;CSC=Y&amp;PAGE=toc&amp;D=ovft&amp;AN=00003226-000000000-00000</v>
      </c>
      <c r="L34" t="s">
        <v>551</v>
      </c>
    </row>
    <row r="35" spans="1:12" x14ac:dyDescent="0.25">
      <c r="A35" t="s">
        <v>687</v>
      </c>
      <c r="B35" t="s">
        <v>414</v>
      </c>
      <c r="C35" t="s">
        <v>110</v>
      </c>
      <c r="D35" t="s">
        <v>13</v>
      </c>
      <c r="E35" s="2">
        <v>43017</v>
      </c>
      <c r="F35">
        <v>4</v>
      </c>
      <c r="G35">
        <v>1</v>
      </c>
      <c r="H35">
        <v>23</v>
      </c>
      <c r="I35">
        <v>3</v>
      </c>
      <c r="J35" t="s">
        <v>625</v>
      </c>
      <c r="K35" s="1" t="str">
        <f>HYPERLINK("http://ovidsp.ovid.com/ovidweb.cgi?T=JS&amp;NEWS=n&amp;CSC=Y&amp;PAGE=toc&amp;D=ovft&amp;AN=00042642-000000000-00000","http://ovidsp.ovid.com/ovidweb.cgi?T=JS&amp;NEWS=n&amp;CSC=Y&amp;PAGE=toc&amp;D=ovft&amp;AN=00042642-000000000-00000")</f>
        <v>http://ovidsp.ovid.com/ovidweb.cgi?T=JS&amp;NEWS=n&amp;CSC=Y&amp;PAGE=toc&amp;D=ovft&amp;AN=00042642-000000000-00000</v>
      </c>
      <c r="L35" t="s">
        <v>551</v>
      </c>
    </row>
    <row r="36" spans="1:12" x14ac:dyDescent="0.25">
      <c r="A36" t="s">
        <v>103</v>
      </c>
      <c r="B36" t="s">
        <v>159</v>
      </c>
      <c r="C36" t="s">
        <v>549</v>
      </c>
      <c r="D36" t="s">
        <v>98</v>
      </c>
      <c r="E36" s="2">
        <v>43017</v>
      </c>
      <c r="F36">
        <v>23</v>
      </c>
      <c r="G36">
        <v>1</v>
      </c>
      <c r="H36">
        <v>45</v>
      </c>
      <c r="I36">
        <v>10</v>
      </c>
      <c r="J36" t="s">
        <v>228</v>
      </c>
      <c r="K36" s="1" t="str">
        <f>HYPERLINK("http://ovidsp.ovid.com/ovidweb.cgi?T=JS&amp;NEWS=n&amp;CSC=Y&amp;PAGE=toc&amp;D=ovft&amp;AN=00003246-000000000-00000","http://ovidsp.ovid.com/ovidweb.cgi?T=JS&amp;NEWS=n&amp;CSC=Y&amp;PAGE=toc&amp;D=ovft&amp;AN=00003246-000000000-00000")</f>
        <v>http://ovidsp.ovid.com/ovidweb.cgi?T=JS&amp;NEWS=n&amp;CSC=Y&amp;PAGE=toc&amp;D=ovft&amp;AN=00003246-000000000-00000</v>
      </c>
      <c r="L36" t="s">
        <v>551</v>
      </c>
    </row>
    <row r="37" spans="1:12" x14ac:dyDescent="0.25">
      <c r="A37" t="s">
        <v>681</v>
      </c>
      <c r="B37" t="s">
        <v>75</v>
      </c>
      <c r="C37" t="s">
        <v>100</v>
      </c>
      <c r="D37" t="s">
        <v>278</v>
      </c>
      <c r="E37" s="2">
        <v>43017</v>
      </c>
      <c r="F37">
        <v>25</v>
      </c>
      <c r="G37">
        <v>1</v>
      </c>
      <c r="H37">
        <v>37</v>
      </c>
      <c r="I37">
        <v>5</v>
      </c>
      <c r="J37" t="s">
        <v>446</v>
      </c>
      <c r="K37" s="1" t="str">
        <f>HYPERLINK("http://ovidsp.ovid.com/ovidweb.cgi?T=JS&amp;NEWS=n&amp;CSC=Y&amp;PAGE=toc&amp;D=ovft&amp;AN=00003242-000000000-00000","http://ovidsp.ovid.com/ovidweb.cgi?T=JS&amp;NEWS=n&amp;CSC=Y&amp;PAGE=toc&amp;D=ovft&amp;AN=00003242-000000000-00000")</f>
        <v>http://ovidsp.ovid.com/ovidweb.cgi?T=JS&amp;NEWS=n&amp;CSC=Y&amp;PAGE=toc&amp;D=ovft&amp;AN=00003242-000000000-00000</v>
      </c>
      <c r="L37" t="s">
        <v>551</v>
      </c>
    </row>
    <row r="38" spans="1:12" x14ac:dyDescent="0.25">
      <c r="A38" t="s">
        <v>288</v>
      </c>
      <c r="B38" t="s">
        <v>366</v>
      </c>
      <c r="C38" t="s">
        <v>285</v>
      </c>
      <c r="D38" t="s">
        <v>98</v>
      </c>
      <c r="E38" s="2">
        <v>43017</v>
      </c>
      <c r="F38">
        <v>21</v>
      </c>
      <c r="G38">
        <v>4</v>
      </c>
      <c r="H38">
        <v>40</v>
      </c>
      <c r="I38">
        <v>4</v>
      </c>
      <c r="J38" t="s">
        <v>411</v>
      </c>
      <c r="K38" s="1" t="str">
        <f>HYPERLINK("http://ovidsp.ovid.com/ovidweb.cgi?T=JS&amp;NEWS=n&amp;CSC=Y&amp;PAGE=toc&amp;D=ovft&amp;AN=00002727-000000000-00000","http://ovidsp.ovid.com/ovidweb.cgi?T=JS&amp;NEWS=n&amp;CSC=Y&amp;PAGE=toc&amp;D=ovft&amp;AN=00002727-000000000-00000")</f>
        <v>http://ovidsp.ovid.com/ovidweb.cgi?T=JS&amp;NEWS=n&amp;CSC=Y&amp;PAGE=toc&amp;D=ovft&amp;AN=00002727-000000000-00000</v>
      </c>
      <c r="L38" t="s">
        <v>551</v>
      </c>
    </row>
    <row r="39" spans="1:12" x14ac:dyDescent="0.25">
      <c r="A39" t="s">
        <v>399</v>
      </c>
      <c r="B39" t="s">
        <v>507</v>
      </c>
      <c r="C39" t="s">
        <v>520</v>
      </c>
      <c r="D39" t="s">
        <v>98</v>
      </c>
      <c r="E39" s="2">
        <v>43017</v>
      </c>
      <c r="F39">
        <v>1</v>
      </c>
      <c r="G39">
        <v>1</v>
      </c>
      <c r="H39">
        <v>20</v>
      </c>
      <c r="I39">
        <v>5</v>
      </c>
      <c r="J39" t="s">
        <v>69</v>
      </c>
      <c r="K39" s="1" t="str">
        <f>HYPERLINK("http://ovidsp.ovid.com/ovidweb.cgi?T=JS&amp;NEWS=n&amp;CSC=Y&amp;PAGE=toc&amp;D=ovft&amp;AN=00075197-000000000-00000","http://ovidsp.ovid.com/ovidweb.cgi?T=JS&amp;NEWS=n&amp;CSC=Y&amp;PAGE=toc&amp;D=ovft&amp;AN=00075197-000000000-00000")</f>
        <v>http://ovidsp.ovid.com/ovidweb.cgi?T=JS&amp;NEWS=n&amp;CSC=Y&amp;PAGE=toc&amp;D=ovft&amp;AN=00075197-000000000-00000</v>
      </c>
      <c r="L39" t="s">
        <v>551</v>
      </c>
    </row>
    <row r="40" spans="1:12" x14ac:dyDescent="0.25">
      <c r="A40" t="s">
        <v>412</v>
      </c>
      <c r="B40" t="s">
        <v>256</v>
      </c>
      <c r="C40" t="s">
        <v>36</v>
      </c>
      <c r="D40" t="s">
        <v>98</v>
      </c>
      <c r="E40" s="2">
        <v>43017</v>
      </c>
      <c r="F40">
        <v>15</v>
      </c>
      <c r="G40">
        <v>1</v>
      </c>
      <c r="H40">
        <v>33</v>
      </c>
      <c r="I40">
        <v>5</v>
      </c>
      <c r="J40" t="s">
        <v>550</v>
      </c>
      <c r="K40" s="1" t="str">
        <f>HYPERLINK("http://ovidsp.ovid.com/ovidweb.cgi?T=JS&amp;NEWS=n&amp;CSC=Y&amp;PAGE=toc&amp;D=ovft&amp;AN=00001574-000000000-00000","http://ovidsp.ovid.com/ovidweb.cgi?T=JS&amp;NEWS=n&amp;CSC=Y&amp;PAGE=toc&amp;D=ovft&amp;AN=00001574-000000000-00000")</f>
        <v>http://ovidsp.ovid.com/ovidweb.cgi?T=JS&amp;NEWS=n&amp;CSC=Y&amp;PAGE=toc&amp;D=ovft&amp;AN=00001574-000000000-00000</v>
      </c>
      <c r="L40" t="s">
        <v>551</v>
      </c>
    </row>
    <row r="41" spans="1:12" x14ac:dyDescent="0.25">
      <c r="A41" t="s">
        <v>615</v>
      </c>
      <c r="B41" t="s">
        <v>248</v>
      </c>
      <c r="C41" t="s">
        <v>301</v>
      </c>
      <c r="D41" t="s">
        <v>98</v>
      </c>
      <c r="E41" s="2">
        <v>43017</v>
      </c>
      <c r="F41">
        <v>11</v>
      </c>
      <c r="G41">
        <v>1</v>
      </c>
      <c r="H41">
        <v>30</v>
      </c>
      <c r="I41">
        <v>5</v>
      </c>
      <c r="J41" t="s">
        <v>670</v>
      </c>
      <c r="K41" s="1" t="str">
        <f>HYPERLINK("http://ovidsp.ovid.com/ovidweb.cgi?T=JS&amp;NEWS=n&amp;CSC=Y&amp;PAGE=toc&amp;D=ovft&amp;AN=00001432-000000000-00000","http://ovidsp.ovid.com/ovidweb.cgi?T=JS&amp;NEWS=n&amp;CSC=Y&amp;PAGE=toc&amp;D=ovft&amp;AN=00001432-000000000-00000")</f>
        <v>http://ovidsp.ovid.com/ovidweb.cgi?T=JS&amp;NEWS=n&amp;CSC=Y&amp;PAGE=toc&amp;D=ovft&amp;AN=00001432-000000000-00000</v>
      </c>
      <c r="L41" t="s">
        <v>551</v>
      </c>
    </row>
    <row r="42" spans="1:12" x14ac:dyDescent="0.25">
      <c r="A42" t="s">
        <v>175</v>
      </c>
      <c r="B42" t="s">
        <v>543</v>
      </c>
      <c r="C42" t="s">
        <v>242</v>
      </c>
      <c r="D42" t="s">
        <v>98</v>
      </c>
      <c r="E42" s="2">
        <v>43017</v>
      </c>
      <c r="F42">
        <v>5</v>
      </c>
      <c r="G42">
        <v>1</v>
      </c>
      <c r="H42">
        <v>23</v>
      </c>
      <c r="I42">
        <v>5</v>
      </c>
      <c r="J42" t="s">
        <v>550</v>
      </c>
      <c r="K42" s="1" t="str">
        <f>HYPERLINK("http://ovidsp.ovid.com/ovidweb.cgi?T=JS&amp;NEWS=n&amp;CSC=Y&amp;PAGE=toc&amp;D=ovft&amp;AN=00063198-000000000-00000","http://ovidsp.ovid.com/ovidweb.cgi?T=JS&amp;NEWS=n&amp;CSC=Y&amp;PAGE=toc&amp;D=ovft&amp;AN=00063198-000000000-00000")</f>
        <v>http://ovidsp.ovid.com/ovidweb.cgi?T=JS&amp;NEWS=n&amp;CSC=Y&amp;PAGE=toc&amp;D=ovft&amp;AN=00063198-000000000-00000</v>
      </c>
      <c r="L42" t="s">
        <v>551</v>
      </c>
    </row>
    <row r="43" spans="1:12" x14ac:dyDescent="0.25">
      <c r="A43" t="s">
        <v>57</v>
      </c>
      <c r="B43" t="s">
        <v>695</v>
      </c>
      <c r="C43" t="s">
        <v>150</v>
      </c>
      <c r="D43" t="s">
        <v>98</v>
      </c>
      <c r="E43" s="2">
        <v>43017</v>
      </c>
      <c r="F43">
        <v>11</v>
      </c>
      <c r="G43">
        <v>1</v>
      </c>
      <c r="H43">
        <v>29</v>
      </c>
      <c r="I43">
        <v>6</v>
      </c>
      <c r="J43" t="s">
        <v>77</v>
      </c>
      <c r="K43" s="1" t="str">
        <f>HYPERLINK("http://ovidsp.ovid.com/ovidweb.cgi?T=JS&amp;NEWS=n&amp;CSC=Y&amp;PAGE=toc&amp;D=ovft&amp;AN=00002281-000000000-00000","http://ovidsp.ovid.com/ovidweb.cgi?T=JS&amp;NEWS=n&amp;CSC=Y&amp;PAGE=toc&amp;D=ovft&amp;AN=00002281-000000000-00000")</f>
        <v>http://ovidsp.ovid.com/ovidweb.cgi?T=JS&amp;NEWS=n&amp;CSC=Y&amp;PAGE=toc&amp;D=ovft&amp;AN=00002281-000000000-00000</v>
      </c>
      <c r="L43" t="s">
        <v>551</v>
      </c>
    </row>
    <row r="44" spans="1:12" x14ac:dyDescent="0.25">
      <c r="A44" t="s">
        <v>503</v>
      </c>
      <c r="B44" t="s">
        <v>456</v>
      </c>
      <c r="C44" t="s">
        <v>517</v>
      </c>
      <c r="D44" t="s">
        <v>98</v>
      </c>
      <c r="E44" s="2">
        <v>43017</v>
      </c>
      <c r="F44">
        <v>1</v>
      </c>
      <c r="G44">
        <v>1</v>
      </c>
      <c r="H44">
        <v>35</v>
      </c>
      <c r="I44">
        <v>6</v>
      </c>
      <c r="J44" t="s">
        <v>88</v>
      </c>
      <c r="K44" s="1" t="str">
        <f>HYPERLINK("http://ovidsp.ovid.com/ovidweb.cgi?T=JS&amp;NEWS=n&amp;CSC=Y&amp;PAGE=toc&amp;D=ovft&amp;AN=01271212-000000000-00000","http://ovidsp.ovid.com/ovidweb.cgi?T=JS&amp;NEWS=n&amp;CSC=Y&amp;PAGE=toc&amp;D=ovft&amp;AN=01271212-000000000-00000")</f>
        <v>http://ovidsp.ovid.com/ovidweb.cgi?T=JS&amp;NEWS=n&amp;CSC=Y&amp;PAGE=toc&amp;D=ovft&amp;AN=01271212-000000000-00000</v>
      </c>
      <c r="L44" t="s">
        <v>551</v>
      </c>
    </row>
    <row r="45" spans="1:12" x14ac:dyDescent="0.25">
      <c r="A45" t="s">
        <v>586</v>
      </c>
      <c r="B45" t="s">
        <v>621</v>
      </c>
      <c r="C45" t="s">
        <v>502</v>
      </c>
      <c r="D45" t="s">
        <v>688</v>
      </c>
      <c r="E45" s="2">
        <v>43017</v>
      </c>
      <c r="F45">
        <v>21</v>
      </c>
      <c r="G45">
        <v>1</v>
      </c>
      <c r="H45">
        <v>43</v>
      </c>
      <c r="I45">
        <v>10</v>
      </c>
      <c r="J45" t="s">
        <v>228</v>
      </c>
      <c r="K45" s="1" t="str">
        <f>HYPERLINK("http://ovidsp.ovid.com/ovidweb.cgi?T=JS&amp;NEWS=n&amp;CSC=Y&amp;PAGE=toc&amp;D=ovft&amp;AN=00042728-000000000-00000","http://ovidsp.ovid.com/ovidweb.cgi?T=JS&amp;NEWS=n&amp;CSC=Y&amp;PAGE=toc&amp;D=ovft&amp;AN=00042728-000000000-00000")</f>
        <v>http://ovidsp.ovid.com/ovidweb.cgi?T=JS&amp;NEWS=n&amp;CSC=Y&amp;PAGE=toc&amp;D=ovft&amp;AN=00042728-000000000-00000</v>
      </c>
      <c r="L45" t="s">
        <v>551</v>
      </c>
    </row>
    <row r="46" spans="1:12" x14ac:dyDescent="0.25">
      <c r="A46" t="s">
        <v>312</v>
      </c>
      <c r="B46" t="s">
        <v>184</v>
      </c>
      <c r="C46" t="s">
        <v>5</v>
      </c>
      <c r="D46" t="s">
        <v>98</v>
      </c>
      <c r="E46" s="2">
        <v>43017</v>
      </c>
      <c r="F46">
        <v>20</v>
      </c>
      <c r="G46">
        <v>1</v>
      </c>
      <c r="H46">
        <v>36</v>
      </c>
      <c r="I46">
        <v>5</v>
      </c>
      <c r="J46" t="s">
        <v>363</v>
      </c>
      <c r="K46" s="1" t="str">
        <f>HYPERLINK("http://ovidsp.ovid.com/ovidweb.cgi?T=JS&amp;NEWS=n&amp;CSC=Y&amp;PAGE=toc&amp;D=ovft&amp;AN=00003465-000000000-00000","http://ovidsp.ovid.com/ovidweb.cgi?T=JS&amp;NEWS=n&amp;CSC=Y&amp;PAGE=toc&amp;D=ovft&amp;AN=00003465-000000000-00000")</f>
        <v>http://ovidsp.ovid.com/ovidweb.cgi?T=JS&amp;NEWS=n&amp;CSC=Y&amp;PAGE=toc&amp;D=ovft&amp;AN=00003465-000000000-00000</v>
      </c>
      <c r="L46" t="s">
        <v>551</v>
      </c>
    </row>
    <row r="47" spans="1:12" x14ac:dyDescent="0.25">
      <c r="A47" t="s">
        <v>122</v>
      </c>
      <c r="B47" t="s">
        <v>379</v>
      </c>
      <c r="C47" t="s">
        <v>173</v>
      </c>
      <c r="D47" t="s">
        <v>98</v>
      </c>
      <c r="E47" s="2">
        <v>43017</v>
      </c>
      <c r="F47">
        <v>47</v>
      </c>
      <c r="G47">
        <v>1</v>
      </c>
      <c r="H47">
        <v>60</v>
      </c>
      <c r="I47">
        <v>10</v>
      </c>
      <c r="J47" t="s">
        <v>435</v>
      </c>
      <c r="K47" s="1" t="str">
        <f>HYPERLINK("http://ovidsp.ovid.com/ovidweb.cgi?T=JS&amp;NEWS=n&amp;CSC=Y&amp;PAGE=toc&amp;D=ovft&amp;AN=00003453-000000000-00000","http://ovidsp.ovid.com/ovidweb.cgi?T=JS&amp;NEWS=n&amp;CSC=Y&amp;PAGE=toc&amp;D=ovft&amp;AN=00003453-000000000-00000")</f>
        <v>http://ovidsp.ovid.com/ovidweb.cgi?T=JS&amp;NEWS=n&amp;CSC=Y&amp;PAGE=toc&amp;D=ovft&amp;AN=00003453-000000000-00000</v>
      </c>
      <c r="L47" t="s">
        <v>551</v>
      </c>
    </row>
    <row r="48" spans="1:12" x14ac:dyDescent="0.25">
      <c r="A48" t="s">
        <v>378</v>
      </c>
      <c r="B48" t="s">
        <v>513</v>
      </c>
      <c r="C48" t="s">
        <v>578</v>
      </c>
      <c r="D48" t="s">
        <v>98</v>
      </c>
      <c r="E48" s="2">
        <v>43017</v>
      </c>
      <c r="F48">
        <v>13</v>
      </c>
      <c r="G48">
        <v>1</v>
      </c>
      <c r="H48">
        <v>29</v>
      </c>
      <c r="I48">
        <v>11</v>
      </c>
      <c r="J48" t="s">
        <v>313</v>
      </c>
      <c r="K48" s="1" t="str">
        <f>HYPERLINK("http://ovidsp.ovid.com/ovidweb.cgi?T=JS&amp;NEWS=n&amp;CSC=Y&amp;PAGE=toc&amp;D=ovft&amp;AN=00042737-000000000-00000","http://ovidsp.ovid.com/ovidweb.cgi?T=JS&amp;NEWS=n&amp;CSC=Y&amp;PAGE=toc&amp;D=ovft&amp;AN=00042737-000000000-00000")</f>
        <v>http://ovidsp.ovid.com/ovidweb.cgi?T=JS&amp;NEWS=n&amp;CSC=Y&amp;PAGE=toc&amp;D=ovft&amp;AN=00042737-000000000-00000</v>
      </c>
      <c r="L48" t="s">
        <v>551</v>
      </c>
    </row>
    <row r="49" spans="1:12" x14ac:dyDescent="0.25">
      <c r="A49" t="s">
        <v>558</v>
      </c>
      <c r="B49" t="s">
        <v>11</v>
      </c>
      <c r="C49" t="s">
        <v>91</v>
      </c>
      <c r="D49" t="s">
        <v>98</v>
      </c>
      <c r="E49" s="2">
        <v>43017</v>
      </c>
      <c r="F49">
        <v>21</v>
      </c>
      <c r="G49">
        <v>4</v>
      </c>
      <c r="H49">
        <v>40</v>
      </c>
      <c r="I49">
        <v>4</v>
      </c>
      <c r="J49" t="s">
        <v>528</v>
      </c>
      <c r="K49" s="1" t="str">
        <f>HYPERLINK("http://ovidsp.ovid.com/ovidweb.cgi?T=JS&amp;NEWS=n&amp;CSC=Y&amp;PAGE=toc&amp;D=ovft&amp;AN=00003727-000000000-00000","http://ovidsp.ovid.com/ovidweb.cgi?T=JS&amp;NEWS=n&amp;CSC=Y&amp;PAGE=toc&amp;D=ovft&amp;AN=00003727-000000000-00000")</f>
        <v>http://ovidsp.ovid.com/ovidweb.cgi?T=JS&amp;NEWS=n&amp;CSC=Y&amp;PAGE=toc&amp;D=ovft&amp;AN=00003727-000000000-00000</v>
      </c>
      <c r="L49" t="s">
        <v>551</v>
      </c>
    </row>
    <row r="50" spans="1:12" x14ac:dyDescent="0.25">
      <c r="A50" t="s">
        <v>463</v>
      </c>
      <c r="B50" t="s">
        <v>219</v>
      </c>
      <c r="C50" t="s">
        <v>18</v>
      </c>
      <c r="D50" t="s">
        <v>370</v>
      </c>
      <c r="E50" s="2">
        <v>43017</v>
      </c>
      <c r="F50">
        <v>29</v>
      </c>
      <c r="G50">
        <v>3</v>
      </c>
      <c r="H50">
        <v>34</v>
      </c>
      <c r="I50">
        <v>1</v>
      </c>
      <c r="J50" t="s">
        <v>49</v>
      </c>
      <c r="K50" s="1" t="str">
        <f>HYPERLINK("http://ovidsp.ovid.com/ovidweb.cgi?T=JS&amp;NEWS=n&amp;CSC=Y&amp;PAGE=toc&amp;D=ovft&amp;AN=01974520-000000000-00000","http://ovidsp.ovid.com/ovidweb.cgi?T=JS&amp;NEWS=n&amp;CSC=Y&amp;PAGE=toc&amp;D=ovft&amp;AN=01974520-000000000-00000")</f>
        <v>http://ovidsp.ovid.com/ovidweb.cgi?T=JS&amp;NEWS=n&amp;CSC=Y&amp;PAGE=toc&amp;D=ovft&amp;AN=01974520-000000000-00000</v>
      </c>
      <c r="L50" t="s">
        <v>551</v>
      </c>
    </row>
    <row r="51" spans="1:12" x14ac:dyDescent="0.25">
      <c r="A51" t="s">
        <v>235</v>
      </c>
      <c r="B51" t="s">
        <v>391</v>
      </c>
      <c r="C51" t="s">
        <v>518</v>
      </c>
      <c r="D51" t="s">
        <v>98</v>
      </c>
      <c r="E51" s="2">
        <v>43017</v>
      </c>
      <c r="F51">
        <v>19</v>
      </c>
      <c r="G51">
        <v>1</v>
      </c>
      <c r="H51">
        <v>40</v>
      </c>
      <c r="I51">
        <v>5</v>
      </c>
      <c r="J51" t="s">
        <v>431</v>
      </c>
      <c r="K51" s="1" t="str">
        <f>HYPERLINK("http://ovidsp.ovid.com/ovidweb.cgi?T=JS&amp;NEWS=n&amp;CSC=Y&amp;PAGE=toc&amp;D=ovft&amp;AN=00001610-000000000-00000","http://ovidsp.ovid.com/ovidweb.cgi?T=JS&amp;NEWS=n&amp;CSC=Y&amp;PAGE=toc&amp;D=ovft&amp;AN=00001610-000000000-00000")</f>
        <v>http://ovidsp.ovid.com/ovidweb.cgi?T=JS&amp;NEWS=n&amp;CSC=Y&amp;PAGE=toc&amp;D=ovft&amp;AN=00001610-000000000-00000</v>
      </c>
      <c r="L51" t="s">
        <v>551</v>
      </c>
    </row>
    <row r="52" spans="1:12" x14ac:dyDescent="0.25">
      <c r="A52" t="s">
        <v>218</v>
      </c>
      <c r="B52" t="s">
        <v>139</v>
      </c>
      <c r="C52" t="s">
        <v>405</v>
      </c>
      <c r="D52" t="s">
        <v>564</v>
      </c>
      <c r="E52" s="2">
        <v>43017</v>
      </c>
      <c r="F52">
        <v>17</v>
      </c>
      <c r="G52">
        <v>1</v>
      </c>
      <c r="H52">
        <v>38</v>
      </c>
      <c r="I52">
        <v>4</v>
      </c>
      <c r="J52" t="s">
        <v>421</v>
      </c>
      <c r="K52" s="1" t="str">
        <f>HYPERLINK("http://ovidsp.ovid.com/ovidweb.cgi?T=JS&amp;NEWS=n&amp;CSC=Y&amp;PAGE=toc&amp;D=ovft&amp;AN=00003971-000000000-00000","http://ovidsp.ovid.com/ovidweb.cgi?T=JS&amp;NEWS=n&amp;CSC=Y&amp;PAGE=toc&amp;D=ovft&amp;AN=00003971-000000000-00000")</f>
        <v>http://ovidsp.ovid.com/ovidweb.cgi?T=JS&amp;NEWS=n&amp;CSC=Y&amp;PAGE=toc&amp;D=ovft&amp;AN=00003971-000000000-00000</v>
      </c>
      <c r="L52" t="s">
        <v>551</v>
      </c>
    </row>
    <row r="53" spans="1:12" x14ac:dyDescent="0.25">
      <c r="A53" t="s">
        <v>377</v>
      </c>
      <c r="B53" t="s">
        <v>444</v>
      </c>
      <c r="C53" t="s">
        <v>84</v>
      </c>
      <c r="D53" t="s">
        <v>98</v>
      </c>
      <c r="E53" s="2">
        <v>43017</v>
      </c>
      <c r="F53">
        <v>22</v>
      </c>
      <c r="G53">
        <v>1</v>
      </c>
      <c r="H53">
        <v>42</v>
      </c>
      <c r="I53">
        <v>4</v>
      </c>
      <c r="J53" t="s">
        <v>281</v>
      </c>
      <c r="K53" s="1" t="str">
        <f>HYPERLINK("http://ovidsp.ovid.com/ovidweb.cgi?T=JS&amp;NEWS=n&amp;CSC=Y&amp;PAGE=toc&amp;D=ovft&amp;AN=00004010-000000000-00000","http://ovidsp.ovid.com/ovidweb.cgi?T=JS&amp;NEWS=n&amp;CSC=Y&amp;PAGE=toc&amp;D=ovft&amp;AN=00004010-000000000-00000")</f>
        <v>http://ovidsp.ovid.com/ovidweb.cgi?T=JS&amp;NEWS=n&amp;CSC=Y&amp;PAGE=toc&amp;D=ovft&amp;AN=00004010-000000000-00000</v>
      </c>
      <c r="L53" t="s">
        <v>551</v>
      </c>
    </row>
    <row r="54" spans="1:12" x14ac:dyDescent="0.25">
      <c r="A54" t="s">
        <v>165</v>
      </c>
      <c r="B54" t="s">
        <v>48</v>
      </c>
      <c r="C54" t="s">
        <v>493</v>
      </c>
      <c r="D54" t="s">
        <v>98</v>
      </c>
      <c r="E54" s="2">
        <v>43017</v>
      </c>
      <c r="F54">
        <v>20</v>
      </c>
      <c r="G54">
        <v>3</v>
      </c>
      <c r="H54">
        <v>36</v>
      </c>
      <c r="I54">
        <v>3</v>
      </c>
      <c r="J54" t="s">
        <v>489</v>
      </c>
      <c r="K54" s="1" t="str">
        <f>HYPERLINK("http://ovidsp.ovid.com/ovidweb.cgi?T=JS&amp;NEWS=n&amp;CSC=Y&amp;PAGE=toc&amp;D=ovft&amp;AN=00126450-000000000-00000","http://ovidsp.ovid.com/ovidweb.cgi?T=JS&amp;NEWS=n&amp;CSC=Y&amp;PAGE=toc&amp;D=ovft&amp;AN=00126450-000000000-00000")</f>
        <v>http://ovidsp.ovid.com/ovidweb.cgi?T=JS&amp;NEWS=n&amp;CSC=Y&amp;PAGE=toc&amp;D=ovft&amp;AN=00126450-000000000-00000</v>
      </c>
      <c r="L54" t="s">
        <v>551</v>
      </c>
    </row>
    <row r="55" spans="1:12" x14ac:dyDescent="0.25">
      <c r="A55" t="s">
        <v>129</v>
      </c>
      <c r="B55" t="s">
        <v>43</v>
      </c>
      <c r="C55" t="s">
        <v>500</v>
      </c>
      <c r="D55" t="s">
        <v>564</v>
      </c>
      <c r="E55" s="2">
        <v>43017</v>
      </c>
      <c r="F55">
        <v>24</v>
      </c>
      <c r="G55">
        <v>1</v>
      </c>
      <c r="H55">
        <v>46</v>
      </c>
      <c r="I55">
        <v>5</v>
      </c>
      <c r="J55" t="s">
        <v>168</v>
      </c>
      <c r="K55" s="1" t="str">
        <f>HYPERLINK("http://ovidsp.ovid.com/ovidweb.cgi?T=JS&amp;NEWS=n&amp;CSC=Y&amp;PAGE=toc&amp;D=ovft&amp;AN=00060606-000000000-00000","http://ovidsp.ovid.com/ovidweb.cgi?T=JS&amp;NEWS=n&amp;CSC=Y&amp;PAGE=toc&amp;D=ovft&amp;AN=00060606-000000000-00000")</f>
        <v>http://ovidsp.ovid.com/ovidweb.cgi?T=JS&amp;NEWS=n&amp;CSC=Y&amp;PAGE=toc&amp;D=ovft&amp;AN=00060606-000000000-00000</v>
      </c>
      <c r="L55" t="s">
        <v>551</v>
      </c>
    </row>
    <row r="56" spans="1:12" x14ac:dyDescent="0.25">
      <c r="A56" t="s">
        <v>677</v>
      </c>
      <c r="B56" t="s">
        <v>197</v>
      </c>
      <c r="C56" t="s">
        <v>59</v>
      </c>
      <c r="D56" t="s">
        <v>98</v>
      </c>
      <c r="E56" s="2">
        <v>43017</v>
      </c>
      <c r="F56">
        <v>13</v>
      </c>
      <c r="G56">
        <v>2</v>
      </c>
      <c r="H56">
        <v>31</v>
      </c>
      <c r="I56">
        <v>5</v>
      </c>
      <c r="J56" t="s">
        <v>327</v>
      </c>
      <c r="K56" s="1" t="str">
        <f>HYPERLINK("http://ovidsp.ovid.com/ovidweb.cgi?T=JS&amp;NEWS=n&amp;CSC=Y&amp;PAGE=toc&amp;D=ovft&amp;AN=00004650-000000000-00000","http://ovidsp.ovid.com/ovidweb.cgi?T=JS&amp;NEWS=n&amp;CSC=Y&amp;PAGE=toc&amp;D=ovft&amp;AN=00004650-000000000-00000")</f>
        <v>http://ovidsp.ovid.com/ovidweb.cgi?T=JS&amp;NEWS=n&amp;CSC=Y&amp;PAGE=toc&amp;D=ovft&amp;AN=00004650-000000000-00000</v>
      </c>
      <c r="L56" t="s">
        <v>551</v>
      </c>
    </row>
    <row r="57" spans="1:12" x14ac:dyDescent="0.25">
      <c r="A57" t="s">
        <v>96</v>
      </c>
      <c r="B57" t="s">
        <v>631</v>
      </c>
      <c r="C57" t="s">
        <v>456</v>
      </c>
      <c r="D57" t="s">
        <v>98</v>
      </c>
      <c r="E57" s="2">
        <v>43017</v>
      </c>
      <c r="F57">
        <v>33</v>
      </c>
      <c r="G57">
        <v>1</v>
      </c>
      <c r="H57">
        <v>35</v>
      </c>
      <c r="I57">
        <v>8</v>
      </c>
      <c r="J57" t="s">
        <v>300</v>
      </c>
      <c r="K57" s="1" t="str">
        <f>HYPERLINK("http://ovidsp.ovid.com/ovidweb.cgi?T=JS&amp;NEWS=n&amp;CSC=Y&amp;PAGE=toc&amp;D=ovft&amp;AN=01845097-000000000-00000","http://ovidsp.ovid.com/ovidweb.cgi?T=JS&amp;NEWS=n&amp;CSC=Y&amp;PAGE=toc&amp;D=ovft&amp;AN=01845097-000000000-00000")</f>
        <v>http://ovidsp.ovid.com/ovidweb.cgi?T=JS&amp;NEWS=n&amp;CSC=Y&amp;PAGE=toc&amp;D=ovft&amp;AN=01845097-000000000-00000</v>
      </c>
      <c r="L57" t="s">
        <v>551</v>
      </c>
    </row>
    <row r="58" spans="1:12" x14ac:dyDescent="0.25">
      <c r="A58" t="s">
        <v>656</v>
      </c>
      <c r="B58" t="s">
        <v>306</v>
      </c>
      <c r="C58" t="s">
        <v>456</v>
      </c>
      <c r="D58" t="s">
        <v>98</v>
      </c>
      <c r="E58" s="2">
        <v>43017</v>
      </c>
      <c r="F58">
        <v>18</v>
      </c>
      <c r="G58">
        <v>1</v>
      </c>
      <c r="H58">
        <v>32</v>
      </c>
      <c r="I58">
        <v>10</v>
      </c>
      <c r="J58" t="s">
        <v>45</v>
      </c>
      <c r="K58" s="1" t="str">
        <f>HYPERLINK("http://ovidsp.ovid.com/ovidweb.cgi?T=JS&amp;NEWS=n&amp;CSC=Y&amp;PAGE=toc&amp;D=ovft&amp;AN=00004045-000000000-00000","http://ovidsp.ovid.com/ovidweb.cgi?T=JS&amp;NEWS=n&amp;CSC=Y&amp;PAGE=toc&amp;D=ovft&amp;AN=00004045-000000000-00000")</f>
        <v>http://ovidsp.ovid.com/ovidweb.cgi?T=JS&amp;NEWS=n&amp;CSC=Y&amp;PAGE=toc&amp;D=ovft&amp;AN=00004045-000000000-00000</v>
      </c>
      <c r="L58" t="s">
        <v>551</v>
      </c>
    </row>
    <row r="59" spans="1:12" x14ac:dyDescent="0.25">
      <c r="A59" t="s">
        <v>272</v>
      </c>
      <c r="B59" t="s">
        <v>76</v>
      </c>
      <c r="C59" t="s">
        <v>456</v>
      </c>
      <c r="D59" t="s">
        <v>693</v>
      </c>
      <c r="E59" s="2">
        <v>43017</v>
      </c>
      <c r="F59">
        <v>31</v>
      </c>
      <c r="G59">
        <v>1</v>
      </c>
      <c r="H59">
        <v>34</v>
      </c>
      <c r="I59">
        <v>12</v>
      </c>
      <c r="J59" t="s">
        <v>596</v>
      </c>
      <c r="K59" s="1" t="str">
        <f>HYPERLINK("http://ovidsp.ovid.com/ovidweb.cgi?T=JS&amp;NEWS=n&amp;CSC=Y&amp;PAGE=toc&amp;D=ovft&amp;AN=00004170-000000000-00000","http://ovidsp.ovid.com/ovidweb.cgi?T=JS&amp;NEWS=n&amp;CSC=Y&amp;PAGE=toc&amp;D=ovft&amp;AN=00004170-000000000-00000")</f>
        <v>http://ovidsp.ovid.com/ovidweb.cgi?T=JS&amp;NEWS=n&amp;CSC=Y&amp;PAGE=toc&amp;D=ovft&amp;AN=00004170-000000000-00000</v>
      </c>
      <c r="L59" t="s">
        <v>551</v>
      </c>
    </row>
    <row r="60" spans="1:12" x14ac:dyDescent="0.25">
      <c r="A60" t="s">
        <v>492</v>
      </c>
      <c r="B60" t="s">
        <v>231</v>
      </c>
      <c r="C60" t="s">
        <v>456</v>
      </c>
      <c r="D60" t="s">
        <v>693</v>
      </c>
      <c r="E60" s="2">
        <v>43017</v>
      </c>
      <c r="F60">
        <v>35</v>
      </c>
      <c r="G60">
        <v>1</v>
      </c>
      <c r="H60">
        <v>44</v>
      </c>
      <c r="I60">
        <v>384</v>
      </c>
      <c r="J60" t="s">
        <v>302</v>
      </c>
      <c r="K60" s="1" t="str">
        <f>HYPERLINK("http://ovidsp.ovid.com/ovidweb.cgi?T=JS&amp;NEWS=n&amp;CSC=Y&amp;PAGE=toc&amp;D=ovft&amp;AN=01442728-000000000-00000","http://ovidsp.ovid.com/ovidweb.cgi?T=JS&amp;NEWS=n&amp;CSC=Y&amp;PAGE=toc&amp;D=ovft&amp;AN=01442728-000000000-00000")</f>
        <v>http://ovidsp.ovid.com/ovidweb.cgi?T=JS&amp;NEWS=n&amp;CSC=Y&amp;PAGE=toc&amp;D=ovft&amp;AN=01442728-000000000-00000</v>
      </c>
      <c r="L60" t="s">
        <v>551</v>
      </c>
    </row>
    <row r="61" spans="1:12" x14ac:dyDescent="0.25">
      <c r="A61" t="s">
        <v>469</v>
      </c>
      <c r="B61" t="s">
        <v>440</v>
      </c>
      <c r="C61" t="s">
        <v>292</v>
      </c>
      <c r="D61" t="s">
        <v>98</v>
      </c>
      <c r="E61" s="2">
        <v>43017</v>
      </c>
      <c r="F61">
        <v>14</v>
      </c>
      <c r="G61">
        <v>3</v>
      </c>
      <c r="H61">
        <v>30</v>
      </c>
      <c r="I61">
        <v>4</v>
      </c>
      <c r="J61" t="s">
        <v>125</v>
      </c>
      <c r="K61" s="1" t="str">
        <f>HYPERLINK("http://ovidsp.ovid.com/ovidweb.cgi?T=JS&amp;NEWS=n&amp;CSC=Y&amp;PAGE=toc&amp;D=ovft&amp;AN=00001163-000000000-00000","http://ovidsp.ovid.com/ovidweb.cgi?T=JS&amp;NEWS=n&amp;CSC=Y&amp;PAGE=toc&amp;D=ovft&amp;AN=00001163-000000000-00000")</f>
        <v>http://ovidsp.ovid.com/ovidweb.cgi?T=JS&amp;NEWS=n&amp;CSC=Y&amp;PAGE=toc&amp;D=ovft&amp;AN=00001163-000000000-00000</v>
      </c>
      <c r="L61" t="s">
        <v>551</v>
      </c>
    </row>
    <row r="62" spans="1:12" x14ac:dyDescent="0.25">
      <c r="A62" t="s">
        <v>525</v>
      </c>
      <c r="B62" t="s">
        <v>334</v>
      </c>
      <c r="C62" t="s">
        <v>282</v>
      </c>
      <c r="D62" t="s">
        <v>390</v>
      </c>
      <c r="E62" s="2">
        <v>43017</v>
      </c>
      <c r="F62">
        <v>21</v>
      </c>
      <c r="G62">
        <v>1</v>
      </c>
      <c r="H62">
        <v>38</v>
      </c>
      <c r="I62">
        <v>10</v>
      </c>
      <c r="J62" t="s">
        <v>227</v>
      </c>
      <c r="K62" s="1" t="str">
        <f>HYPERLINK("http://ovidsp.ovid.com/ovidweb.cgi?T=JS&amp;NEWS=n&amp;CSC=Y&amp;PAGE=toc&amp;D=ovft&amp;AN=00004848-000000000-00000","http://ovidsp.ovid.com/ovidweb.cgi?T=JS&amp;NEWS=n&amp;CSC=Y&amp;PAGE=toc&amp;D=ovft&amp;AN=00004848-000000000-00000")</f>
        <v>http://ovidsp.ovid.com/ovidweb.cgi?T=JS&amp;NEWS=n&amp;CSC=Y&amp;PAGE=toc&amp;D=ovft&amp;AN=00004848-000000000-00000</v>
      </c>
      <c r="L62" t="s">
        <v>551</v>
      </c>
    </row>
    <row r="63" spans="1:12" x14ac:dyDescent="0.25">
      <c r="A63" t="s">
        <v>633</v>
      </c>
      <c r="B63" t="s">
        <v>574</v>
      </c>
      <c r="C63" t="s">
        <v>480</v>
      </c>
      <c r="D63" t="s">
        <v>98</v>
      </c>
      <c r="E63" s="2">
        <v>43017</v>
      </c>
      <c r="F63">
        <v>8</v>
      </c>
      <c r="G63">
        <v>10</v>
      </c>
      <c r="H63">
        <v>10</v>
      </c>
      <c r="I63">
        <v>12</v>
      </c>
      <c r="J63" t="s">
        <v>419</v>
      </c>
      <c r="K63" s="1" t="str">
        <f>HYPERLINK("http://ovidsp.ovid.com/ovidweb.cgi?T=JS&amp;NEWS=n&amp;CSC=Y&amp;PAGE=toc&amp;D=ovft&amp;AN=00126772-000000000-00000","http://ovidsp.ovid.com/ovidweb.cgi?T=JS&amp;NEWS=n&amp;CSC=Y&amp;PAGE=toc&amp;D=ovft&amp;AN=00126772-000000000-00000")</f>
        <v>http://ovidsp.ovid.com/ovidweb.cgi?T=JS&amp;NEWS=n&amp;CSC=Y&amp;PAGE=toc&amp;D=ovft&amp;AN=00126772-000000000-00000</v>
      </c>
      <c r="L63" t="s">
        <v>551</v>
      </c>
    </row>
    <row r="64" spans="1:12" x14ac:dyDescent="0.25">
      <c r="A64" t="s">
        <v>439</v>
      </c>
      <c r="B64" t="s">
        <v>221</v>
      </c>
      <c r="C64" t="s">
        <v>694</v>
      </c>
      <c r="D64" t="s">
        <v>98</v>
      </c>
      <c r="E64" s="2">
        <v>43017</v>
      </c>
      <c r="F64">
        <v>3</v>
      </c>
      <c r="G64">
        <v>1</v>
      </c>
      <c r="H64">
        <v>11</v>
      </c>
      <c r="I64">
        <v>4</v>
      </c>
      <c r="J64" t="s">
        <v>441</v>
      </c>
      <c r="K64" s="1" t="str">
        <f>HYPERLINK("http://ovidsp.ovid.com/ovidweb.cgi?T=JS&amp;NEWS=n&amp;CSC=Y&amp;PAGE=toc&amp;D=ovft&amp;AN=01258363-000000000-00000","http://ovidsp.ovid.com/ovidweb.cgi?T=JS&amp;NEWS=n&amp;CSC=Y&amp;PAGE=toc&amp;D=ovft&amp;AN=01258363-000000000-00000")</f>
        <v>http://ovidsp.ovid.com/ovidweb.cgi?T=JS&amp;NEWS=n&amp;CSC=Y&amp;PAGE=toc&amp;D=ovft&amp;AN=01258363-000000000-00000</v>
      </c>
      <c r="L64" t="s">
        <v>551</v>
      </c>
    </row>
    <row r="65" spans="1:12" x14ac:dyDescent="0.25">
      <c r="A65" t="s">
        <v>439</v>
      </c>
      <c r="B65" t="s">
        <v>694</v>
      </c>
      <c r="C65" t="s">
        <v>694</v>
      </c>
      <c r="D65" t="s">
        <v>98</v>
      </c>
      <c r="E65" s="2">
        <v>43017</v>
      </c>
      <c r="F65">
        <v>12</v>
      </c>
      <c r="G65">
        <v>1</v>
      </c>
      <c r="H65">
        <v>15</v>
      </c>
      <c r="I65">
        <v>3</v>
      </c>
      <c r="J65" t="s">
        <v>270</v>
      </c>
      <c r="K65" s="1" t="str">
        <f>HYPERLINK("http://ovidsp.ovid.com/ovidweb.cgi?T=JS&amp;NEWS=n&amp;CSC=Y&amp;PAGE=toc&amp;D=ovft&amp;AN=01787381-000000000-00000","http://ovidsp.ovid.com/ovidweb.cgi?T=JS&amp;NEWS=n&amp;CSC=Y&amp;PAGE=toc&amp;D=ovft&amp;AN=01787381-000000000-00000")</f>
        <v>http://ovidsp.ovid.com/ovidweb.cgi?T=JS&amp;NEWS=n&amp;CSC=Y&amp;PAGE=toc&amp;D=ovft&amp;AN=01787381-000000000-00000</v>
      </c>
      <c r="L65" t="s">
        <v>551</v>
      </c>
    </row>
    <row r="66" spans="1:12" x14ac:dyDescent="0.25">
      <c r="A66" t="s">
        <v>345</v>
      </c>
      <c r="B66" t="s">
        <v>253</v>
      </c>
      <c r="C66" t="s">
        <v>426</v>
      </c>
      <c r="D66" t="s">
        <v>98</v>
      </c>
      <c r="E66" s="2">
        <v>43017</v>
      </c>
      <c r="F66">
        <v>24</v>
      </c>
      <c r="G66">
        <v>1</v>
      </c>
      <c r="H66">
        <v>40</v>
      </c>
      <c r="I66">
        <v>3</v>
      </c>
      <c r="J66" t="s">
        <v>628</v>
      </c>
      <c r="K66" s="1" t="str">
        <f>HYPERLINK("http://ovidsp.ovid.com/ovidweb.cgi?T=JS&amp;NEWS=n&amp;CSC=Y&amp;PAGE=toc&amp;D=ovft&amp;AN=00004356-000000000-00000","http://ovidsp.ovid.com/ovidweb.cgi?T=JS&amp;NEWS=n&amp;CSC=Y&amp;PAGE=toc&amp;D=ovft&amp;AN=00004356-000000000-00000")</f>
        <v>http://ovidsp.ovid.com/ovidweb.cgi?T=JS&amp;NEWS=n&amp;CSC=Y&amp;PAGE=toc&amp;D=ovft&amp;AN=00004356-000000000-00000</v>
      </c>
      <c r="L66" t="s">
        <v>551</v>
      </c>
    </row>
    <row r="67" spans="1:12" x14ac:dyDescent="0.25">
      <c r="A67" t="s">
        <v>683</v>
      </c>
      <c r="B67" t="s">
        <v>310</v>
      </c>
      <c r="C67" t="s">
        <v>155</v>
      </c>
      <c r="D67" t="s">
        <v>166</v>
      </c>
      <c r="E67" s="2">
        <v>43017</v>
      </c>
      <c r="F67">
        <v>4</v>
      </c>
      <c r="G67">
        <v>1</v>
      </c>
      <c r="H67">
        <v>15</v>
      </c>
      <c r="I67">
        <v>2</v>
      </c>
      <c r="J67" t="s">
        <v>420</v>
      </c>
      <c r="K67" s="1" t="str">
        <f>HYPERLINK("http://ovidsp.ovid.com/ovidweb.cgi?T=JS&amp;NEWS=n&amp;CSC=Y&amp;PAGE=toc&amp;D=ovft&amp;AN=01198282-000000000-00000","http://ovidsp.ovid.com/ovidweb.cgi?T=JS&amp;NEWS=n&amp;CSC=Y&amp;PAGE=toc&amp;D=ovft&amp;AN=01198282-000000000-00000")</f>
        <v>http://ovidsp.ovid.com/ovidweb.cgi?T=JS&amp;NEWS=n&amp;CSC=Y&amp;PAGE=toc&amp;D=ovft&amp;AN=01198282-000000000-00000</v>
      </c>
      <c r="L67" t="s">
        <v>551</v>
      </c>
    </row>
    <row r="68" spans="1:12" x14ac:dyDescent="0.25">
      <c r="A68" t="s">
        <v>678</v>
      </c>
      <c r="B68" t="s">
        <v>402</v>
      </c>
      <c r="C68" t="s">
        <v>402</v>
      </c>
      <c r="D68" t="s">
        <v>98</v>
      </c>
      <c r="E68" s="2">
        <v>43017</v>
      </c>
      <c r="F68">
        <v>10</v>
      </c>
      <c r="G68">
        <v>12</v>
      </c>
      <c r="H68">
        <v>15</v>
      </c>
      <c r="I68">
        <v>9</v>
      </c>
      <c r="J68" t="s">
        <v>594</v>
      </c>
      <c r="K68" s="1" t="str">
        <f>HYPERLINK("http://ovidsp.ovid.com/ovidweb.cgi?T=JS&amp;NEWS=n&amp;CSC=Y&amp;PAGE=toc&amp;D=ovft&amp;AN=01938924-000000000-00000","http://ovidsp.ovid.com/ovidweb.cgi?T=JS&amp;NEWS=n&amp;CSC=Y&amp;PAGE=toc&amp;D=ovft&amp;AN=01938924-000000000-00000")</f>
        <v>http://ovidsp.ovid.com/ovidweb.cgi?T=JS&amp;NEWS=n&amp;CSC=Y&amp;PAGE=toc&amp;D=ovft&amp;AN=01938924-000000000-00000</v>
      </c>
      <c r="L68" t="s">
        <v>551</v>
      </c>
    </row>
    <row r="69" spans="1:12" x14ac:dyDescent="0.25">
      <c r="A69" t="s">
        <v>569</v>
      </c>
      <c r="B69" t="s">
        <v>473</v>
      </c>
      <c r="C69" t="s">
        <v>402</v>
      </c>
      <c r="D69" t="s">
        <v>98</v>
      </c>
      <c r="E69" s="2">
        <v>43017</v>
      </c>
      <c r="F69">
        <v>1</v>
      </c>
      <c r="G69">
        <v>1</v>
      </c>
      <c r="H69">
        <v>10</v>
      </c>
      <c r="I69">
        <v>56</v>
      </c>
      <c r="J69" t="s">
        <v>369</v>
      </c>
      <c r="K69" s="1" t="str">
        <f>HYPERLINK("http://ovidsp.ovid.com/ovidweb.cgi?T=JS&amp;NEWS=n&amp;CSC=Y&amp;PAGE=toc&amp;D=ovft&amp;AN=01583928-000000000-00000","http://ovidsp.ovid.com/ovidweb.cgi?T=JS&amp;NEWS=n&amp;CSC=Y&amp;PAGE=toc&amp;D=ovft&amp;AN=01583928-000000000-00000")</f>
        <v>http://ovidsp.ovid.com/ovidweb.cgi?T=JS&amp;NEWS=n&amp;CSC=Y&amp;PAGE=toc&amp;D=ovft&amp;AN=01583928-000000000-00000</v>
      </c>
      <c r="L69" t="s">
        <v>551</v>
      </c>
    </row>
    <row r="70" spans="1:12" x14ac:dyDescent="0.25">
      <c r="A70" t="s">
        <v>608</v>
      </c>
      <c r="B70" t="s">
        <v>340</v>
      </c>
      <c r="C70" t="s">
        <v>694</v>
      </c>
      <c r="D70" t="s">
        <v>98</v>
      </c>
      <c r="E70" s="2">
        <v>43017</v>
      </c>
      <c r="F70">
        <v>1</v>
      </c>
      <c r="G70">
        <v>1</v>
      </c>
      <c r="H70">
        <v>2</v>
      </c>
      <c r="I70">
        <v>10</v>
      </c>
      <c r="J70" t="s">
        <v>56</v>
      </c>
      <c r="K70" s="1" t="str">
        <f>HYPERLINK("http://ovidsp.ovid.com/ovidweb.cgi?T=JS&amp;NEWS=n&amp;CSC=Y&amp;PAGE=toc&amp;D=ovft&amp;AN=01238579-000000000-00000","http://ovidsp.ovid.com/ovidweb.cgi?T=JS&amp;NEWS=n&amp;CSC=Y&amp;PAGE=toc&amp;D=ovft&amp;AN=01238579-000000000-00000")</f>
        <v>http://ovidsp.ovid.com/ovidweb.cgi?T=JS&amp;NEWS=n&amp;CSC=Y&amp;PAGE=toc&amp;D=ovft&amp;AN=01238579-000000000-00000</v>
      </c>
      <c r="L70" t="s">
        <v>551</v>
      </c>
    </row>
    <row r="71" spans="1:12" x14ac:dyDescent="0.25">
      <c r="A71" t="s">
        <v>225</v>
      </c>
      <c r="B71" t="s">
        <v>224</v>
      </c>
      <c r="C71" t="s">
        <v>318</v>
      </c>
      <c r="D71" t="s">
        <v>98</v>
      </c>
      <c r="E71" s="2">
        <v>43017</v>
      </c>
      <c r="F71">
        <v>3</v>
      </c>
      <c r="G71">
        <v>1</v>
      </c>
      <c r="H71">
        <v>15</v>
      </c>
      <c r="I71">
        <v>4</v>
      </c>
      <c r="J71" t="s">
        <v>243</v>
      </c>
      <c r="K71" s="1" t="str">
        <f>HYPERLINK("http://ovidsp.ovid.com/ovidweb.cgi?T=JS&amp;NEWS=n&amp;CSC=Y&amp;PAGE=toc&amp;D=ovft&amp;AN=00128488-000000000-00000","http://ovidsp.ovid.com/ovidweb.cgi?T=JS&amp;NEWS=n&amp;CSC=Y&amp;PAGE=toc&amp;D=ovft&amp;AN=00128488-000000000-00000")</f>
        <v>http://ovidsp.ovid.com/ovidweb.cgi?T=JS&amp;NEWS=n&amp;CSC=Y&amp;PAGE=toc&amp;D=ovft&amp;AN=00128488-000000000-00000</v>
      </c>
      <c r="L71" t="s">
        <v>551</v>
      </c>
    </row>
    <row r="72" spans="1:12" x14ac:dyDescent="0.25">
      <c r="A72" t="s">
        <v>365</v>
      </c>
      <c r="B72" t="s">
        <v>132</v>
      </c>
      <c r="C72" t="s">
        <v>146</v>
      </c>
      <c r="D72" t="s">
        <v>606</v>
      </c>
      <c r="E72" s="2">
        <v>43017</v>
      </c>
      <c r="F72">
        <v>31</v>
      </c>
      <c r="G72">
        <v>1</v>
      </c>
      <c r="H72">
        <v>39</v>
      </c>
      <c r="I72">
        <v>5</v>
      </c>
      <c r="J72" t="s">
        <v>162</v>
      </c>
      <c r="K72" s="1" t="str">
        <f>HYPERLINK("http://ovidsp.ovid.com/ovidweb.cgi?T=JS&amp;NEWS=n&amp;CSC=Y&amp;PAGE=toc&amp;D=ovft&amp;AN=01445442-000000000-00000","http://ovidsp.ovid.com/ovidweb.cgi?T=JS&amp;NEWS=n&amp;CSC=Y&amp;PAGE=toc&amp;D=ovft&amp;AN=01445442-000000000-00000")</f>
        <v>http://ovidsp.ovid.com/ovidweb.cgi?T=JS&amp;NEWS=n&amp;CSC=Y&amp;PAGE=toc&amp;D=ovft&amp;AN=01445442-000000000-00000</v>
      </c>
      <c r="L72" t="s">
        <v>551</v>
      </c>
    </row>
    <row r="73" spans="1:12" x14ac:dyDescent="0.25">
      <c r="A73" t="s">
        <v>685</v>
      </c>
      <c r="B73" t="s">
        <v>244</v>
      </c>
      <c r="C73" t="s">
        <v>607</v>
      </c>
      <c r="D73" t="s">
        <v>98</v>
      </c>
      <c r="E73" s="2">
        <v>43017</v>
      </c>
      <c r="F73">
        <v>29</v>
      </c>
      <c r="G73">
        <v>1</v>
      </c>
      <c r="H73">
        <v>33</v>
      </c>
      <c r="I73">
        <v>5</v>
      </c>
      <c r="J73" t="s">
        <v>63</v>
      </c>
      <c r="K73" s="1" t="str">
        <f>HYPERLINK("http://ovidsp.ovid.com/ovidweb.cgi?T=JS&amp;NEWS=n&amp;CSC=Y&amp;PAGE=toc&amp;D=ovft&amp;AN=01709760-000000000-00000","http://ovidsp.ovid.com/ovidweb.cgi?T=JS&amp;NEWS=n&amp;CSC=Y&amp;PAGE=toc&amp;D=ovft&amp;AN=01709760-000000000-00000")</f>
        <v>http://ovidsp.ovid.com/ovidweb.cgi?T=JS&amp;NEWS=n&amp;CSC=Y&amp;PAGE=toc&amp;D=ovft&amp;AN=01709760-000000000-00000</v>
      </c>
      <c r="L73" t="s">
        <v>551</v>
      </c>
    </row>
    <row r="74" spans="1:12" x14ac:dyDescent="0.25">
      <c r="A74" t="s">
        <v>342</v>
      </c>
      <c r="B74" t="s">
        <v>556</v>
      </c>
      <c r="C74" t="s">
        <v>607</v>
      </c>
      <c r="D74" t="s">
        <v>98</v>
      </c>
      <c r="E74" s="2">
        <v>43017</v>
      </c>
      <c r="F74">
        <v>14</v>
      </c>
      <c r="G74">
        <v>3</v>
      </c>
      <c r="H74">
        <v>28</v>
      </c>
      <c r="I74">
        <v>6</v>
      </c>
      <c r="J74" t="s">
        <v>157</v>
      </c>
      <c r="K74" s="1" t="str">
        <f>HYPERLINK("http://ovidsp.ovid.com/ovidweb.cgi?T=JS&amp;NEWS=n&amp;CSC=Y&amp;PAGE=toc&amp;D=ovft&amp;AN=00124645-000000000-00000","http://ovidsp.ovid.com/ovidweb.cgi?T=JS&amp;NEWS=n&amp;CSC=Y&amp;PAGE=toc&amp;D=ovft&amp;AN=00124645-000000000-00000")</f>
        <v>http://ovidsp.ovid.com/ovidweb.cgi?T=JS&amp;NEWS=n&amp;CSC=Y&amp;PAGE=toc&amp;D=ovft&amp;AN=00124645-000000000-00000</v>
      </c>
      <c r="L74" t="s">
        <v>551</v>
      </c>
    </row>
    <row r="75" spans="1:12" x14ac:dyDescent="0.25">
      <c r="A75" t="s">
        <v>37</v>
      </c>
      <c r="B75" t="s">
        <v>226</v>
      </c>
      <c r="C75" t="s">
        <v>215</v>
      </c>
      <c r="D75" t="s">
        <v>98</v>
      </c>
      <c r="E75" s="2">
        <v>43017</v>
      </c>
      <c r="F75">
        <v>1</v>
      </c>
      <c r="G75">
        <v>1</v>
      </c>
      <c r="H75">
        <v>8</v>
      </c>
      <c r="I75">
        <v>4</v>
      </c>
      <c r="J75" t="s">
        <v>442</v>
      </c>
      <c r="K75" s="1" t="str">
        <f>HYPERLINK("http://ovidsp.ovid.com/ovidweb.cgi?T=JS&amp;NEWS=n&amp;CSC=Y&amp;PAGE=toc&amp;D=ovft&amp;AN=01592394-000000000-00000","http://ovidsp.ovid.com/ovidweb.cgi?T=JS&amp;NEWS=n&amp;CSC=Y&amp;PAGE=toc&amp;D=ovft&amp;AN=01592394-000000000-00000")</f>
        <v>http://ovidsp.ovid.com/ovidweb.cgi?T=JS&amp;NEWS=n&amp;CSC=Y&amp;PAGE=toc&amp;D=ovft&amp;AN=01592394-000000000-00000</v>
      </c>
      <c r="L75" t="s">
        <v>551</v>
      </c>
    </row>
    <row r="76" spans="1:12" x14ac:dyDescent="0.25">
      <c r="A76" t="s">
        <v>79</v>
      </c>
      <c r="B76" t="s">
        <v>452</v>
      </c>
      <c r="C76" t="s">
        <v>557</v>
      </c>
      <c r="D76" t="s">
        <v>79</v>
      </c>
      <c r="E76" s="2">
        <v>43017</v>
      </c>
      <c r="F76">
        <v>1</v>
      </c>
      <c r="G76">
        <v>1</v>
      </c>
      <c r="H76">
        <v>28</v>
      </c>
      <c r="I76">
        <v>3</v>
      </c>
      <c r="J76" t="s">
        <v>58</v>
      </c>
      <c r="K76" s="1" t="str">
        <f>HYPERLINK("http://ovidsp.ovid.com/ovidweb.cgi?T=JS&amp;NEWS=n&amp;CSC=Y&amp;PAGE=toc&amp;D=ovft&amp;AN=00060867-000000000-00000","http://ovidsp.ovid.com/ovidweb.cgi?T=JS&amp;NEWS=n&amp;CSC=Y&amp;PAGE=toc&amp;D=ovft&amp;AN=00060867-000000000-00000")</f>
        <v>http://ovidsp.ovid.com/ovidweb.cgi?T=JS&amp;NEWS=n&amp;CSC=Y&amp;PAGE=toc&amp;D=ovft&amp;AN=00060867-000000000-00000</v>
      </c>
      <c r="L76" t="s">
        <v>551</v>
      </c>
    </row>
    <row r="77" spans="1:12" x14ac:dyDescent="0.25">
      <c r="A77" t="s">
        <v>53</v>
      </c>
      <c r="B77" t="s">
        <v>499</v>
      </c>
      <c r="C77" t="s">
        <v>72</v>
      </c>
      <c r="D77" t="s">
        <v>98</v>
      </c>
      <c r="E77" s="2">
        <v>43017</v>
      </c>
      <c r="F77">
        <v>22</v>
      </c>
      <c r="G77">
        <v>1</v>
      </c>
      <c r="H77">
        <v>26</v>
      </c>
      <c r="I77">
        <v>6</v>
      </c>
      <c r="J77" t="s">
        <v>223</v>
      </c>
      <c r="K77" s="1" t="str">
        <f>HYPERLINK("http://ovidsp.ovid.com/ovidweb.cgi?T=JS&amp;NEWS=n&amp;CSC=Y&amp;PAGE=toc&amp;D=ovft&amp;AN=00004630-000000000-00000","http://ovidsp.ovid.com/ovidweb.cgi?T=JS&amp;NEWS=n&amp;CSC=Y&amp;PAGE=toc&amp;D=ovft&amp;AN=00004630-000000000-00000")</f>
        <v>http://ovidsp.ovid.com/ovidweb.cgi?T=JS&amp;NEWS=n&amp;CSC=Y&amp;PAGE=toc&amp;D=ovft&amp;AN=00004630-000000000-00000</v>
      </c>
      <c r="L77" t="s">
        <v>551</v>
      </c>
    </row>
    <row r="78" spans="1:12" x14ac:dyDescent="0.25">
      <c r="A78" t="s">
        <v>14</v>
      </c>
      <c r="B78" t="s">
        <v>429</v>
      </c>
      <c r="C78" t="s">
        <v>72</v>
      </c>
      <c r="D78" t="s">
        <v>98</v>
      </c>
      <c r="E78" s="2">
        <v>43017</v>
      </c>
      <c r="F78">
        <v>27</v>
      </c>
      <c r="G78">
        <v>1</v>
      </c>
      <c r="H78">
        <v>38</v>
      </c>
      <c r="I78">
        <v>5</v>
      </c>
      <c r="J78" t="s">
        <v>572</v>
      </c>
      <c r="K78" s="1" t="str">
        <f>HYPERLINK("http://ovidsp.ovid.com/ovidweb.cgi?T=JS&amp;NEWS=n&amp;CSC=Y&amp;PAGE=toc&amp;D=ovft&amp;AN=01253092-000000000-00000","http://ovidsp.ovid.com/ovidweb.cgi?T=JS&amp;NEWS=n&amp;CSC=Y&amp;PAGE=toc&amp;D=ovft&amp;AN=01253092-000000000-00000")</f>
        <v>http://ovidsp.ovid.com/ovidweb.cgi?T=JS&amp;NEWS=n&amp;CSC=Y&amp;PAGE=toc&amp;D=ovft&amp;AN=01253092-000000000-00000</v>
      </c>
      <c r="L78" t="s">
        <v>551</v>
      </c>
    </row>
    <row r="79" spans="1:12" x14ac:dyDescent="0.25">
      <c r="A79" t="s">
        <v>514</v>
      </c>
      <c r="B79" t="s">
        <v>382</v>
      </c>
      <c r="C79" t="s">
        <v>28</v>
      </c>
      <c r="D79" t="s">
        <v>98</v>
      </c>
      <c r="E79" s="2">
        <v>43017</v>
      </c>
      <c r="F79">
        <v>16</v>
      </c>
      <c r="G79">
        <v>1</v>
      </c>
      <c r="H79">
        <v>26</v>
      </c>
      <c r="I79">
        <v>6</v>
      </c>
      <c r="J79" t="s">
        <v>702</v>
      </c>
      <c r="K79" s="1" t="str">
        <f>HYPERLINK("http://ovidsp.ovid.com/ovidweb.cgi?T=JS&amp;NEWS=n&amp;CSC=Y&amp;PAGE=toc&amp;D=ovft&amp;AN=00008483-000000000-00000","http://ovidsp.ovid.com/ovidweb.cgi?T=JS&amp;NEWS=n&amp;CSC=Y&amp;PAGE=toc&amp;D=ovft&amp;AN=00008483-000000000-00000")</f>
        <v>http://ovidsp.ovid.com/ovidweb.cgi?T=JS&amp;NEWS=n&amp;CSC=Y&amp;PAGE=toc&amp;D=ovft&amp;AN=00008483-000000000-00000</v>
      </c>
      <c r="L79" t="s">
        <v>551</v>
      </c>
    </row>
    <row r="80" spans="1:12" x14ac:dyDescent="0.25">
      <c r="A80" t="s">
        <v>559</v>
      </c>
      <c r="B80" t="s">
        <v>74</v>
      </c>
      <c r="C80" t="s">
        <v>28</v>
      </c>
      <c r="D80" t="s">
        <v>98</v>
      </c>
      <c r="E80" s="2">
        <v>43017</v>
      </c>
      <c r="F80">
        <v>27</v>
      </c>
      <c r="G80">
        <v>1</v>
      </c>
      <c r="H80">
        <v>37</v>
      </c>
      <c r="I80">
        <v>5</v>
      </c>
      <c r="J80" t="s">
        <v>662</v>
      </c>
      <c r="K80" s="1" t="str">
        <f>HYPERLINK("http://ovidsp.ovid.com/ovidweb.cgi?T=JS&amp;NEWS=n&amp;CSC=Y&amp;PAGE=toc&amp;D=ovft&amp;AN=01273116-000000000-00000","http://ovidsp.ovid.com/ovidweb.cgi?T=JS&amp;NEWS=n&amp;CSC=Y&amp;PAGE=toc&amp;D=ovft&amp;AN=01273116-000000000-00000")</f>
        <v>http://ovidsp.ovid.com/ovidweb.cgi?T=JS&amp;NEWS=n&amp;CSC=Y&amp;PAGE=toc&amp;D=ovft&amp;AN=01273116-000000000-00000</v>
      </c>
      <c r="L80" t="s">
        <v>551</v>
      </c>
    </row>
    <row r="81" spans="1:12" x14ac:dyDescent="0.25">
      <c r="A81" t="s">
        <v>562</v>
      </c>
      <c r="B81" t="s">
        <v>691</v>
      </c>
      <c r="C81" t="s">
        <v>220</v>
      </c>
      <c r="D81" t="s">
        <v>98</v>
      </c>
      <c r="E81" s="2">
        <v>43017</v>
      </c>
      <c r="F81">
        <v>12</v>
      </c>
      <c r="G81">
        <v>2</v>
      </c>
      <c r="H81">
        <v>32</v>
      </c>
      <c r="I81">
        <v>5</v>
      </c>
      <c r="J81" t="s">
        <v>394</v>
      </c>
      <c r="K81" s="1" t="str">
        <f>HYPERLINK("http://ovidsp.ovid.com/ovidweb.cgi?T=JS&amp;NEWS=n&amp;CSC=Y&amp;PAGE=toc&amp;D=ovft&amp;AN=00005082-000000000-00000","http://ovidsp.ovid.com/ovidweb.cgi?T=JS&amp;NEWS=n&amp;CSC=Y&amp;PAGE=toc&amp;D=ovft&amp;AN=00005082-000000000-00000")</f>
        <v>http://ovidsp.ovid.com/ovidweb.cgi?T=JS&amp;NEWS=n&amp;CSC=Y&amp;PAGE=toc&amp;D=ovft&amp;AN=00005082-000000000-00000</v>
      </c>
      <c r="L81" t="s">
        <v>551</v>
      </c>
    </row>
    <row r="82" spans="1:12" x14ac:dyDescent="0.25">
      <c r="A82" t="s">
        <v>120</v>
      </c>
      <c r="B82" t="s">
        <v>315</v>
      </c>
      <c r="C82" t="s">
        <v>177</v>
      </c>
      <c r="D82" t="s">
        <v>98</v>
      </c>
      <c r="E82" s="2">
        <v>43017</v>
      </c>
      <c r="F82">
        <v>1</v>
      </c>
      <c r="G82">
        <v>1</v>
      </c>
      <c r="H82">
        <v>34</v>
      </c>
      <c r="I82">
        <v>4</v>
      </c>
      <c r="J82" t="s">
        <v>200</v>
      </c>
      <c r="K82" s="1" t="str">
        <f>HYPERLINK("http://ovidsp.ovid.com/ovidweb.cgi?T=JS&amp;NEWS=n&amp;CSC=Y&amp;PAGE=toc&amp;D=ovft&amp;AN=00005217-000000000-00000","http://ovidsp.ovid.com/ovidweb.cgi?T=JS&amp;NEWS=n&amp;CSC=Y&amp;PAGE=toc&amp;D=ovft&amp;AN=00005217-000000000-00000")</f>
        <v>http://ovidsp.ovid.com/ovidweb.cgi?T=JS&amp;NEWS=n&amp;CSC=Y&amp;PAGE=toc&amp;D=ovft&amp;AN=00005217-000000000-00000</v>
      </c>
      <c r="L82" t="s">
        <v>551</v>
      </c>
    </row>
    <row r="83" spans="1:12" x14ac:dyDescent="0.25">
      <c r="A83" t="s">
        <v>305</v>
      </c>
      <c r="B83" t="s">
        <v>400</v>
      </c>
      <c r="C83" t="s">
        <v>381</v>
      </c>
      <c r="D83" t="s">
        <v>98</v>
      </c>
      <c r="E83" s="2">
        <v>43017</v>
      </c>
      <c r="F83">
        <v>22</v>
      </c>
      <c r="G83">
        <v>1</v>
      </c>
      <c r="H83">
        <v>51</v>
      </c>
      <c r="I83">
        <v>9</v>
      </c>
      <c r="J83" t="s">
        <v>423</v>
      </c>
      <c r="K83" s="1" t="str">
        <f>HYPERLINK("http://ovidsp.ovid.com/ovidweb.cgi?T=JS&amp;NEWS=n&amp;CSC=Y&amp;PAGE=toc&amp;D=ovft&amp;AN=00004836-000000000-00000","http://ovidsp.ovid.com/ovidweb.cgi?T=JS&amp;NEWS=n&amp;CSC=Y&amp;PAGE=toc&amp;D=ovft&amp;AN=00004836-000000000-00000")</f>
        <v>http://ovidsp.ovid.com/ovidweb.cgi?T=JS&amp;NEWS=n&amp;CSC=Y&amp;PAGE=toc&amp;D=ovft&amp;AN=00004836-000000000-00000</v>
      </c>
      <c r="L83" t="s">
        <v>551</v>
      </c>
    </row>
    <row r="84" spans="1:12" x14ac:dyDescent="0.25">
      <c r="A84" t="s">
        <v>613</v>
      </c>
      <c r="B84" t="s">
        <v>201</v>
      </c>
      <c r="C84" t="s">
        <v>118</v>
      </c>
      <c r="D84" t="s">
        <v>145</v>
      </c>
      <c r="E84" s="2">
        <v>43017</v>
      </c>
      <c r="F84">
        <v>8</v>
      </c>
      <c r="G84">
        <v>1</v>
      </c>
      <c r="H84">
        <v>37</v>
      </c>
      <c r="I84">
        <v>3</v>
      </c>
      <c r="J84" t="s">
        <v>392</v>
      </c>
      <c r="K84" s="1" t="str">
        <f>HYPERLINK("http://ovidsp.ovid.com/ovidweb.cgi?T=JS&amp;NEWS=n&amp;CSC=Y&amp;PAGE=toc&amp;D=ovft&amp;AN=00005141-000000000-00000","http://ovidsp.ovid.com/ovidweb.cgi?T=JS&amp;NEWS=n&amp;CSC=Y&amp;PAGE=toc&amp;D=ovft&amp;AN=00005141-000000000-00000")</f>
        <v>http://ovidsp.ovid.com/ovidweb.cgi?T=JS&amp;NEWS=n&amp;CSC=Y&amp;PAGE=toc&amp;D=ovft&amp;AN=00005141-000000000-00000</v>
      </c>
      <c r="L84" t="s">
        <v>551</v>
      </c>
    </row>
    <row r="85" spans="1:12" x14ac:dyDescent="0.25">
      <c r="A85" t="s">
        <v>89</v>
      </c>
      <c r="B85" t="s">
        <v>355</v>
      </c>
      <c r="C85" t="s">
        <v>639</v>
      </c>
      <c r="D85" t="s">
        <v>13</v>
      </c>
      <c r="E85" s="2">
        <v>43017</v>
      </c>
      <c r="F85">
        <v>9</v>
      </c>
      <c r="G85">
        <v>1</v>
      </c>
      <c r="H85">
        <v>10</v>
      </c>
      <c r="I85">
        <v>1</v>
      </c>
      <c r="J85" t="s">
        <v>289</v>
      </c>
      <c r="K85" s="1" t="str">
        <f>HYPERLINK("http://ovidsp.ovid.com/ovidweb.cgi?T=JS&amp;NEWS=n&amp;CSC=Y&amp;PAGE=toc&amp;D=ovft&amp;AN=01965232-000000000-00000","http://ovidsp.ovid.com/ovidweb.cgi?T=JS&amp;NEWS=n&amp;CSC=Y&amp;PAGE=toc&amp;D=ovft&amp;AN=01965232-000000000-00000")</f>
        <v>http://ovidsp.ovid.com/ovidweb.cgi?T=JS&amp;NEWS=n&amp;CSC=Y&amp;PAGE=toc&amp;D=ovft&amp;AN=01965232-000000000-00000</v>
      </c>
      <c r="L85" t="s">
        <v>551</v>
      </c>
    </row>
    <row r="86" spans="1:12" x14ac:dyDescent="0.25">
      <c r="A86" t="s">
        <v>217</v>
      </c>
      <c r="B86" t="s">
        <v>538</v>
      </c>
      <c r="C86" t="s">
        <v>279</v>
      </c>
      <c r="D86" t="s">
        <v>564</v>
      </c>
      <c r="E86" s="2">
        <v>43017</v>
      </c>
      <c r="F86">
        <v>21</v>
      </c>
      <c r="G86">
        <v>1</v>
      </c>
      <c r="H86">
        <v>43</v>
      </c>
      <c r="I86">
        <v>5</v>
      </c>
      <c r="J86" t="s">
        <v>274</v>
      </c>
      <c r="K86" s="1" t="str">
        <f>HYPERLINK("http://ovidsp.ovid.com/ovidweb.cgi?T=JS&amp;NEWS=n&amp;CSC=Y&amp;PAGE=toc&amp;D=ovft&amp;AN=00005465-000000000-00000","http://ovidsp.ovid.com/ovidweb.cgi?T=JS&amp;NEWS=n&amp;CSC=Y&amp;PAGE=toc&amp;D=ovft&amp;AN=00005465-000000000-00000")</f>
        <v>http://ovidsp.ovid.com/ovidweb.cgi?T=JS&amp;NEWS=n&amp;CSC=Y&amp;PAGE=toc&amp;D=ovft&amp;AN=00005465-000000000-00000</v>
      </c>
      <c r="L86" t="s">
        <v>551</v>
      </c>
    </row>
    <row r="87" spans="1:12" x14ac:dyDescent="0.25">
      <c r="A87" t="s">
        <v>275</v>
      </c>
      <c r="B87" t="s">
        <v>349</v>
      </c>
      <c r="C87" t="s">
        <v>568</v>
      </c>
      <c r="D87" t="s">
        <v>250</v>
      </c>
      <c r="E87" s="2">
        <v>43017</v>
      </c>
      <c r="F87">
        <v>5</v>
      </c>
      <c r="G87">
        <v>1</v>
      </c>
      <c r="H87">
        <v>23</v>
      </c>
      <c r="I87">
        <v>3</v>
      </c>
      <c r="J87" t="s">
        <v>206</v>
      </c>
      <c r="K87" s="1" t="str">
        <f>HYPERLINK("http://ovidsp.ovid.com/ovidweb.cgi?T=JS&amp;NEWS=n&amp;CSC=Y&amp;PAGE=toc&amp;D=ovft&amp;AN=00060699-000000000-00000","http://ovidsp.ovid.com/ovidweb.cgi?T=JS&amp;NEWS=n&amp;CSC=Y&amp;PAGE=toc&amp;D=ovft&amp;AN=00060699-000000000-00000")</f>
        <v>http://ovidsp.ovid.com/ovidweb.cgi?T=JS&amp;NEWS=n&amp;CSC=Y&amp;PAGE=toc&amp;D=ovft&amp;AN=00060699-000000000-00000</v>
      </c>
      <c r="L87" t="s">
        <v>551</v>
      </c>
    </row>
    <row r="88" spans="1:12" x14ac:dyDescent="0.25">
      <c r="A88" t="s">
        <v>154</v>
      </c>
      <c r="B88" t="s">
        <v>668</v>
      </c>
      <c r="C88" t="s">
        <v>30</v>
      </c>
      <c r="D88" t="s">
        <v>98</v>
      </c>
      <c r="E88" s="2">
        <v>43017</v>
      </c>
      <c r="F88">
        <v>1</v>
      </c>
      <c r="G88">
        <v>1</v>
      </c>
      <c r="H88">
        <v>13</v>
      </c>
      <c r="I88">
        <v>3</v>
      </c>
      <c r="J88" t="s">
        <v>408</v>
      </c>
      <c r="K88" s="1" t="str">
        <f>HYPERLINK("http://ovidsp.ovid.com/ovidweb.cgi?T=JS&amp;NEWS=n&amp;CSC=Y&amp;PAGE=toc&amp;D=ovft&amp;AN=01263942-000000000-00000","http://ovidsp.ovid.com/ovidweb.cgi?T=JS&amp;NEWS=n&amp;CSC=Y&amp;PAGE=toc&amp;D=ovft&amp;AN=01263942-000000000-00000")</f>
        <v>http://ovidsp.ovid.com/ovidweb.cgi?T=JS&amp;NEWS=n&amp;CSC=Y&amp;PAGE=toc&amp;D=ovft&amp;AN=01263942-000000000-00000</v>
      </c>
      <c r="L88" t="s">
        <v>551</v>
      </c>
    </row>
    <row r="89" spans="1:12" x14ac:dyDescent="0.25">
      <c r="A89" t="s">
        <v>501</v>
      </c>
      <c r="B89" t="s">
        <v>375</v>
      </c>
      <c r="C89" t="s">
        <v>322</v>
      </c>
      <c r="D89" t="s">
        <v>98</v>
      </c>
      <c r="E89" s="2">
        <v>43017</v>
      </c>
      <c r="F89">
        <v>24</v>
      </c>
      <c r="G89">
        <v>1</v>
      </c>
      <c r="H89">
        <v>40</v>
      </c>
      <c r="I89">
        <v>4</v>
      </c>
      <c r="J89" t="s">
        <v>267</v>
      </c>
      <c r="K89" s="1" t="str">
        <f>HYPERLINK("http://ovidsp.ovid.com/ovidweb.cgi?T=JS&amp;NEWS=n&amp;CSC=Y&amp;PAGE=toc&amp;D=ovft&amp;AN=00139143-000000000-00000","http://ovidsp.ovid.com/ovidweb.cgi?T=JS&amp;NEWS=n&amp;CSC=Y&amp;PAGE=toc&amp;D=ovft&amp;AN=00139143-000000000-00000")</f>
        <v>http://ovidsp.ovid.com/ovidweb.cgi?T=JS&amp;NEWS=n&amp;CSC=Y&amp;PAGE=toc&amp;D=ovft&amp;AN=00139143-000000000-00000</v>
      </c>
      <c r="L89" t="s">
        <v>551</v>
      </c>
    </row>
    <row r="90" spans="1:12" x14ac:dyDescent="0.25">
      <c r="A90" t="s">
        <v>417</v>
      </c>
      <c r="B90" t="s">
        <v>255</v>
      </c>
      <c r="C90" t="s">
        <v>635</v>
      </c>
      <c r="D90" t="s">
        <v>98</v>
      </c>
      <c r="E90" s="2">
        <v>43017</v>
      </c>
      <c r="F90">
        <v>14</v>
      </c>
      <c r="G90">
        <v>1</v>
      </c>
      <c r="H90">
        <v>32</v>
      </c>
      <c r="I90">
        <v>5</v>
      </c>
      <c r="J90" t="s">
        <v>50</v>
      </c>
      <c r="K90" s="1" t="str">
        <f>HYPERLINK("http://ovidsp.ovid.com/ovidweb.cgi?T=JS&amp;NEWS=n&amp;CSC=Y&amp;PAGE=toc&amp;D=ovft&amp;AN=00001199-000000000-00000","http://ovidsp.ovid.com/ovidweb.cgi?T=JS&amp;NEWS=n&amp;CSC=Y&amp;PAGE=toc&amp;D=ovft&amp;AN=00001199-000000000-00000")</f>
        <v>http://ovidsp.ovid.com/ovidweb.cgi?T=JS&amp;NEWS=n&amp;CSC=Y&amp;PAGE=toc&amp;D=ovft&amp;AN=00001199-000000000-00000</v>
      </c>
      <c r="L90" t="s">
        <v>551</v>
      </c>
    </row>
    <row r="91" spans="1:12" x14ac:dyDescent="0.25">
      <c r="A91" t="s">
        <v>297</v>
      </c>
      <c r="B91" t="s">
        <v>383</v>
      </c>
      <c r="C91" t="s">
        <v>456</v>
      </c>
      <c r="D91" t="s">
        <v>25</v>
      </c>
      <c r="E91" s="2">
        <v>43017</v>
      </c>
      <c r="F91">
        <v>58</v>
      </c>
      <c r="G91">
        <v>1</v>
      </c>
      <c r="H91">
        <v>62</v>
      </c>
      <c r="I91">
        <v>5</v>
      </c>
      <c r="J91" t="s">
        <v>63</v>
      </c>
      <c r="K91" s="1" t="str">
        <f>HYPERLINK("http://ovidsp.ovid.com/ovidweb.cgi?T=JS&amp;NEWS=n&amp;CSC=Y&amp;PAGE=toc&amp;D=ovft&amp;AN=00115514-000000000-00000","http://ovidsp.ovid.com/ovidweb.cgi?T=JS&amp;NEWS=n&amp;CSC=Y&amp;PAGE=toc&amp;D=ovft&amp;AN=00115514-000000000-00000")</f>
        <v>http://ovidsp.ovid.com/ovidweb.cgi?T=JS&amp;NEWS=n&amp;CSC=Y&amp;PAGE=toc&amp;D=ovft&amp;AN=00115514-000000000-00000</v>
      </c>
      <c r="L91" t="s">
        <v>551</v>
      </c>
    </row>
    <row r="92" spans="1:12" x14ac:dyDescent="0.25">
      <c r="A92" t="s">
        <v>540</v>
      </c>
      <c r="B92" t="s">
        <v>541</v>
      </c>
      <c r="C92" t="s">
        <v>236</v>
      </c>
      <c r="D92" t="s">
        <v>250</v>
      </c>
      <c r="E92" s="2">
        <v>43017</v>
      </c>
      <c r="F92">
        <v>17</v>
      </c>
      <c r="G92">
        <v>1</v>
      </c>
      <c r="H92">
        <v>35</v>
      </c>
      <c r="I92">
        <v>3</v>
      </c>
      <c r="J92" t="s">
        <v>451</v>
      </c>
      <c r="K92" s="1" t="str">
        <f>HYPERLINK("http://ovidsp.ovid.com/ovidweb.cgi?T=JS&amp;NEWS=n&amp;CSC=Y&amp;PAGE=toc&amp;D=ovft&amp;AN=00004832-000000000-00000","http://ovidsp.ovid.com/ovidweb.cgi?T=JS&amp;NEWS=n&amp;CSC=Y&amp;PAGE=toc&amp;D=ovft&amp;AN=00004832-000000000-00000")</f>
        <v>http://ovidsp.ovid.com/ovidweb.cgi?T=JS&amp;NEWS=n&amp;CSC=Y&amp;PAGE=toc&amp;D=ovft&amp;AN=00004832-000000000-00000</v>
      </c>
      <c r="L92" t="s">
        <v>551</v>
      </c>
    </row>
    <row r="93" spans="1:12" x14ac:dyDescent="0.25">
      <c r="A93" t="s">
        <v>576</v>
      </c>
      <c r="B93" t="s">
        <v>126</v>
      </c>
      <c r="C93" t="s">
        <v>373</v>
      </c>
      <c r="D93" t="s">
        <v>98</v>
      </c>
      <c r="E93" s="2">
        <v>43017</v>
      </c>
      <c r="F93">
        <v>4</v>
      </c>
      <c r="G93">
        <v>1</v>
      </c>
      <c r="H93">
        <v>19</v>
      </c>
      <c r="I93">
        <v>5</v>
      </c>
      <c r="J93" t="s">
        <v>632</v>
      </c>
      <c r="K93" s="1" t="str">
        <f>HYPERLINK("http://ovidsp.ovid.com/ovidweb.cgi?T=JS&amp;NEWS=n&amp;CSC=Y&amp;PAGE=toc&amp;D=ovft&amp;AN=00129191-000000000-00000","http://ovidsp.ovid.com/ovidweb.cgi?T=JS&amp;NEWS=n&amp;CSC=Y&amp;PAGE=toc&amp;D=ovft&amp;AN=00129191-000000000-00000")</f>
        <v>http://ovidsp.ovid.com/ovidweb.cgi?T=JS&amp;NEWS=n&amp;CSC=Y&amp;PAGE=toc&amp;D=ovft&amp;AN=00129191-000000000-00000</v>
      </c>
      <c r="L93" t="s">
        <v>551</v>
      </c>
    </row>
    <row r="94" spans="1:12" x14ac:dyDescent="0.25">
      <c r="A94" t="s">
        <v>571</v>
      </c>
      <c r="B94" t="s">
        <v>26</v>
      </c>
      <c r="C94" t="s">
        <v>107</v>
      </c>
      <c r="D94" t="s">
        <v>98</v>
      </c>
      <c r="E94" s="2">
        <v>43017</v>
      </c>
      <c r="F94">
        <v>15</v>
      </c>
      <c r="G94">
        <v>1</v>
      </c>
      <c r="H94">
        <v>35</v>
      </c>
      <c r="I94">
        <v>11</v>
      </c>
      <c r="J94" t="s">
        <v>679</v>
      </c>
      <c r="K94" s="1" t="str">
        <f>HYPERLINK("http://ovidsp.ovid.com/ovidweb.cgi?T=JS&amp;NEWS=n&amp;CSC=Y&amp;PAGE=toc&amp;D=ovft&amp;AN=00004872-000000000-00000","http://ovidsp.ovid.com/ovidweb.cgi?T=JS&amp;NEWS=n&amp;CSC=Y&amp;PAGE=toc&amp;D=ovft&amp;AN=00004872-000000000-00000")</f>
        <v>http://ovidsp.ovid.com/ovidweb.cgi?T=JS&amp;NEWS=n&amp;CSC=Y&amp;PAGE=toc&amp;D=ovft&amp;AN=00004872-000000000-00000</v>
      </c>
      <c r="L94" t="s">
        <v>551</v>
      </c>
    </row>
    <row r="95" spans="1:12" x14ac:dyDescent="0.25">
      <c r="A95" t="s">
        <v>643</v>
      </c>
      <c r="B95" t="s">
        <v>404</v>
      </c>
      <c r="C95" t="s">
        <v>566</v>
      </c>
      <c r="D95" t="s">
        <v>98</v>
      </c>
      <c r="E95" s="2">
        <v>43017</v>
      </c>
      <c r="F95">
        <v>24</v>
      </c>
      <c r="G95">
        <v>4</v>
      </c>
      <c r="H95">
        <v>40</v>
      </c>
      <c r="I95">
        <v>5</v>
      </c>
      <c r="J95" t="s">
        <v>335</v>
      </c>
      <c r="K95" s="1" t="str">
        <f>HYPERLINK("http://ovidsp.ovid.com/ovidweb.cgi?T=JS&amp;NEWS=n&amp;CSC=Y&amp;PAGE=toc&amp;D=ovft&amp;AN=00129804-000000000-00000","http://ovidsp.ovid.com/ovidweb.cgi?T=JS&amp;NEWS=n&amp;CSC=Y&amp;PAGE=toc&amp;D=ovft&amp;AN=00129804-000000000-00000")</f>
        <v>http://ovidsp.ovid.com/ovidweb.cgi?T=JS&amp;NEWS=n&amp;CSC=Y&amp;PAGE=toc&amp;D=ovft&amp;AN=00129804-000000000-00000</v>
      </c>
      <c r="L95" t="s">
        <v>551</v>
      </c>
    </row>
    <row r="96" spans="1:12" x14ac:dyDescent="0.25">
      <c r="A96" t="s">
        <v>254</v>
      </c>
      <c r="B96" t="s">
        <v>506</v>
      </c>
      <c r="C96" t="s">
        <v>566</v>
      </c>
      <c r="D96" t="s">
        <v>98</v>
      </c>
      <c r="E96" s="2">
        <v>43017</v>
      </c>
      <c r="F96">
        <v>19</v>
      </c>
      <c r="G96">
        <v>1</v>
      </c>
      <c r="H96">
        <v>24</v>
      </c>
      <c r="I96" t="s">
        <v>536</v>
      </c>
      <c r="J96" t="s">
        <v>346</v>
      </c>
      <c r="K96" s="1" t="str">
        <f>HYPERLINK("http://ovidsp.ovid.com/ovidweb.cgi?T=JS&amp;NEWS=n&amp;CSC=Y&amp;PAGE=toc&amp;D=ovft&amp;AN=00005160-000000000-00000","http://ovidsp.ovid.com/ovidweb.cgi?T=JS&amp;NEWS=n&amp;CSC=Y&amp;PAGE=toc&amp;D=ovft&amp;AN=00005160-000000000-00000")</f>
        <v>http://ovidsp.ovid.com/ovidweb.cgi?T=JS&amp;NEWS=n&amp;CSC=Y&amp;PAGE=toc&amp;D=ovft&amp;AN=00005160-000000000-00000</v>
      </c>
      <c r="L96" t="s">
        <v>551</v>
      </c>
    </row>
    <row r="97" spans="1:12" x14ac:dyDescent="0.25">
      <c r="A97" t="s">
        <v>298</v>
      </c>
      <c r="B97" t="s">
        <v>34</v>
      </c>
      <c r="C97" t="s">
        <v>80</v>
      </c>
      <c r="D97" t="s">
        <v>98</v>
      </c>
      <c r="E97" s="2">
        <v>43017</v>
      </c>
      <c r="F97">
        <v>31</v>
      </c>
      <c r="G97">
        <v>1</v>
      </c>
      <c r="H97">
        <v>41</v>
      </c>
      <c r="I97">
        <v>4</v>
      </c>
      <c r="J97" t="s">
        <v>40</v>
      </c>
      <c r="K97" s="1" t="str">
        <f>HYPERLINK("http://ovidsp.ovid.com/ovidweb.cgi?T=JS&amp;NEWS=n&amp;CSC=Y&amp;PAGE=toc&amp;D=ovft&amp;AN=01253086-000000000-00000","http://ovidsp.ovid.com/ovidweb.cgi?T=JS&amp;NEWS=n&amp;CSC=Y&amp;PAGE=toc&amp;D=ovft&amp;AN=01253086-000000000-00000")</f>
        <v>http://ovidsp.ovid.com/ovidweb.cgi?T=JS&amp;NEWS=n&amp;CSC=Y&amp;PAGE=toc&amp;D=ovft&amp;AN=01253086-000000000-00000</v>
      </c>
      <c r="L97" t="s">
        <v>551</v>
      </c>
    </row>
    <row r="98" spans="1:12" x14ac:dyDescent="0.25">
      <c r="A98" t="s">
        <v>660</v>
      </c>
      <c r="B98" t="s">
        <v>128</v>
      </c>
      <c r="C98" t="s">
        <v>196</v>
      </c>
      <c r="D98" t="s">
        <v>98</v>
      </c>
      <c r="E98" s="2">
        <v>43017</v>
      </c>
      <c r="F98">
        <v>18</v>
      </c>
      <c r="G98">
        <v>1</v>
      </c>
      <c r="H98">
        <v>49</v>
      </c>
      <c r="I98">
        <v>5</v>
      </c>
      <c r="J98" t="s">
        <v>205</v>
      </c>
      <c r="K98" s="1" t="str">
        <f>HYPERLINK("http://ovidsp.ovid.com/ovidweb.cgi?T=JS&amp;NEWS=n&amp;CSC=Y&amp;PAGE=toc&amp;D=ovft&amp;AN=01376517-000000000-00000","http://ovidsp.ovid.com/ovidweb.cgi?T=JS&amp;NEWS=n&amp;CSC=Y&amp;PAGE=toc&amp;D=ovft&amp;AN=01376517-000000000-00000")</f>
        <v>http://ovidsp.ovid.com/ovidweb.cgi?T=JS&amp;NEWS=n&amp;CSC=Y&amp;PAGE=toc&amp;D=ovft&amp;AN=01376517-000000000-00000</v>
      </c>
      <c r="L98" t="s">
        <v>551</v>
      </c>
    </row>
    <row r="99" spans="1:12" x14ac:dyDescent="0.25">
      <c r="A99" t="s">
        <v>672</v>
      </c>
      <c r="B99" t="s">
        <v>296</v>
      </c>
      <c r="C99" t="s">
        <v>189</v>
      </c>
      <c r="D99" t="s">
        <v>98</v>
      </c>
      <c r="E99" s="2">
        <v>43017</v>
      </c>
      <c r="F99">
        <v>26</v>
      </c>
      <c r="G99">
        <v>1</v>
      </c>
      <c r="H99">
        <v>47</v>
      </c>
      <c r="I99">
        <v>10</v>
      </c>
      <c r="J99" t="s">
        <v>423</v>
      </c>
      <c r="K99" s="1" t="str">
        <f>HYPERLINK("http://ovidsp.ovid.com/ovidweb.cgi?T=JS&amp;NEWS=n&amp;CSC=Y&amp;PAGE=toc&amp;D=ovft&amp;AN=00005110-000000000-00000","http://ovidsp.ovid.com/ovidweb.cgi?T=JS&amp;NEWS=n&amp;CSC=Y&amp;PAGE=toc&amp;D=ovft&amp;AN=00005110-000000000-00000")</f>
        <v>http://ovidsp.ovid.com/ovidweb.cgi?T=JS&amp;NEWS=n&amp;CSC=Y&amp;PAGE=toc&amp;D=ovft&amp;AN=00005110-000000000-00000</v>
      </c>
      <c r="L99" t="s">
        <v>551</v>
      </c>
    </row>
    <row r="100" spans="1:12" x14ac:dyDescent="0.25">
      <c r="A100" t="s">
        <v>174</v>
      </c>
      <c r="B100" t="s">
        <v>207</v>
      </c>
      <c r="C100" t="s">
        <v>328</v>
      </c>
      <c r="D100" t="s">
        <v>98</v>
      </c>
      <c r="E100" s="2">
        <v>43017</v>
      </c>
      <c r="F100">
        <v>12</v>
      </c>
      <c r="G100">
        <v>3</v>
      </c>
      <c r="H100">
        <v>32</v>
      </c>
      <c r="I100">
        <v>4</v>
      </c>
      <c r="J100" t="s">
        <v>459</v>
      </c>
      <c r="K100" s="1" t="str">
        <f>HYPERLINK("http://ovidsp.ovid.com/ovidweb.cgi?T=JS&amp;NEWS=n&amp;CSC=Y&amp;PAGE=toc&amp;D=ovft&amp;AN=00001786-000000000-00000","http://ovidsp.ovid.com/ovidweb.cgi?T=JS&amp;NEWS=n&amp;CSC=Y&amp;PAGE=toc&amp;D=ovft&amp;AN=00001786-000000000-00000")</f>
        <v>http://ovidsp.ovid.com/ovidweb.cgi?T=JS&amp;NEWS=n&amp;CSC=Y&amp;PAGE=toc&amp;D=ovft&amp;AN=00001786-000000000-00000</v>
      </c>
      <c r="L100" t="s">
        <v>551</v>
      </c>
    </row>
    <row r="101" spans="1:12" x14ac:dyDescent="0.25">
      <c r="A101" t="s">
        <v>241</v>
      </c>
      <c r="B101" t="s">
        <v>623</v>
      </c>
      <c r="C101" t="s">
        <v>449</v>
      </c>
      <c r="D101" t="s">
        <v>13</v>
      </c>
      <c r="E101" s="2">
        <v>43017</v>
      </c>
      <c r="F101">
        <v>1</v>
      </c>
      <c r="G101">
        <v>1</v>
      </c>
      <c r="H101">
        <v>25</v>
      </c>
      <c r="I101">
        <v>2</v>
      </c>
      <c r="J101" t="s">
        <v>697</v>
      </c>
      <c r="K101" s="1" t="str">
        <f>HYPERLINK("http://ovidsp.ovid.com/ovidweb.cgi?T=JS&amp;NEWS=n&amp;CSC=Y&amp;PAGE=toc&amp;D=ovft&amp;AN=00019155-000000000-00000","http://ovidsp.ovid.com/ovidweb.cgi?T=JS&amp;NEWS=n&amp;CSC=Y&amp;PAGE=toc&amp;D=ovft&amp;AN=00019155-000000000-00000")</f>
        <v>http://ovidsp.ovid.com/ovidweb.cgi?T=JS&amp;NEWS=n&amp;CSC=Y&amp;PAGE=toc&amp;D=ovft&amp;AN=00019155-000000000-00000</v>
      </c>
      <c r="L101" t="s">
        <v>551</v>
      </c>
    </row>
    <row r="102" spans="1:12" x14ac:dyDescent="0.25">
      <c r="A102" t="s">
        <v>70</v>
      </c>
      <c r="B102" t="s">
        <v>182</v>
      </c>
      <c r="C102" t="s">
        <v>456</v>
      </c>
      <c r="D102" t="s">
        <v>98</v>
      </c>
      <c r="E102" s="2">
        <v>43017</v>
      </c>
      <c r="F102">
        <v>9</v>
      </c>
      <c r="G102">
        <v>3</v>
      </c>
      <c r="H102">
        <v>25</v>
      </c>
      <c r="I102">
        <v>5</v>
      </c>
      <c r="J102" t="s">
        <v>675</v>
      </c>
      <c r="K102" s="1" t="str">
        <f>HYPERLINK("http://ovidsp.ovid.com/ovidweb.cgi?T=JS&amp;NEWS=n&amp;CSC=Y&amp;PAGE=toc&amp;D=ovft&amp;AN=00134372-000000000-00000","http://ovidsp.ovid.com/ovidweb.cgi?T=JS&amp;NEWS=n&amp;CSC=Y&amp;PAGE=toc&amp;D=ovft&amp;AN=00134372-000000000-00000")</f>
        <v>http://ovidsp.ovid.com/ovidweb.cgi?T=JS&amp;NEWS=n&amp;CSC=Y&amp;PAGE=toc&amp;D=ovft&amp;AN=00134372-000000000-00000</v>
      </c>
      <c r="L102" t="s">
        <v>551</v>
      </c>
    </row>
    <row r="103" spans="1:12" x14ac:dyDescent="0.25">
      <c r="A103" t="s">
        <v>457</v>
      </c>
      <c r="B103" t="s">
        <v>684</v>
      </c>
      <c r="C103" t="s">
        <v>607</v>
      </c>
      <c r="D103" t="s">
        <v>98</v>
      </c>
      <c r="E103" s="2">
        <v>43017</v>
      </c>
      <c r="F103">
        <v>12</v>
      </c>
      <c r="G103">
        <v>1</v>
      </c>
      <c r="H103">
        <v>14</v>
      </c>
      <c r="I103">
        <v>2</v>
      </c>
      <c r="J103" t="s">
        <v>188</v>
      </c>
      <c r="K103" s="1" t="str">
        <f>HYPERLINK("http://ovidsp.ovid.com/ovidweb.cgi?T=JS&amp;NEWS=n&amp;CSC=Y&amp;PAGE=toc&amp;D=ovft&amp;AN=00005108-000000000-00000","http://ovidsp.ovid.com/ovidweb.cgi?T=JS&amp;NEWS=n&amp;CSC=Y&amp;PAGE=toc&amp;D=ovft&amp;AN=00005108-000000000-00000")</f>
        <v>http://ovidsp.ovid.com/ovidweb.cgi?T=JS&amp;NEWS=n&amp;CSC=Y&amp;PAGE=toc&amp;D=ovft&amp;AN=00005108-000000000-00000</v>
      </c>
      <c r="L103" t="s">
        <v>551</v>
      </c>
    </row>
    <row r="104" spans="1:12" x14ac:dyDescent="0.25">
      <c r="A104" t="s">
        <v>86</v>
      </c>
      <c r="B104" t="s">
        <v>530</v>
      </c>
      <c r="C104" t="s">
        <v>66</v>
      </c>
      <c r="D104" t="s">
        <v>98</v>
      </c>
      <c r="E104" s="2">
        <v>43017</v>
      </c>
      <c r="F104">
        <v>38</v>
      </c>
      <c r="G104">
        <v>1</v>
      </c>
      <c r="H104">
        <v>59</v>
      </c>
      <c r="I104">
        <v>9</v>
      </c>
      <c r="J104" t="s">
        <v>577</v>
      </c>
      <c r="K104" s="1" t="str">
        <f>HYPERLINK("http://ovidsp.ovid.com/ovidweb.cgi?T=JS&amp;NEWS=n&amp;CSC=Y&amp;PAGE=toc&amp;D=ovft&amp;AN=00043764-000000000-00000","http://ovidsp.ovid.com/ovidweb.cgi?T=JS&amp;NEWS=n&amp;CSC=Y&amp;PAGE=toc&amp;D=ovft&amp;AN=00043764-000000000-00000")</f>
        <v>http://ovidsp.ovid.com/ovidweb.cgi?T=JS&amp;NEWS=n&amp;CSC=Y&amp;PAGE=toc&amp;D=ovft&amp;AN=00043764-000000000-00000</v>
      </c>
      <c r="L104" t="s">
        <v>551</v>
      </c>
    </row>
    <row r="105" spans="1:12" x14ac:dyDescent="0.25">
      <c r="A105" t="s">
        <v>509</v>
      </c>
      <c r="B105" t="s">
        <v>176</v>
      </c>
      <c r="C105" t="s">
        <v>456</v>
      </c>
      <c r="D105" t="s">
        <v>98</v>
      </c>
      <c r="E105" s="2">
        <v>43017</v>
      </c>
      <c r="F105">
        <v>1</v>
      </c>
      <c r="G105">
        <v>1</v>
      </c>
      <c r="H105">
        <v>13</v>
      </c>
      <c r="I105">
        <v>3</v>
      </c>
      <c r="J105" t="s">
        <v>703</v>
      </c>
      <c r="K105" s="1" t="str">
        <f>HYPERLINK("http://ovidsp.ovid.com/ovidweb.cgi?T=JS&amp;NEWS=n&amp;CSC=Y&amp;PAGE=toc&amp;D=ovft&amp;AN=01209203-000000000-00000","http://ovidsp.ovid.com/ovidweb.cgi?T=JS&amp;NEWS=n&amp;CSC=Y&amp;PAGE=toc&amp;D=ovft&amp;AN=01209203-000000000-00000")</f>
        <v>http://ovidsp.ovid.com/ovidweb.cgi?T=JS&amp;NEWS=n&amp;CSC=Y&amp;PAGE=toc&amp;D=ovft&amp;AN=01209203-000000000-00000</v>
      </c>
      <c r="L105" t="s">
        <v>551</v>
      </c>
    </row>
    <row r="106" spans="1:12" x14ac:dyDescent="0.25">
      <c r="A106" t="s">
        <v>612</v>
      </c>
      <c r="B106" t="s">
        <v>348</v>
      </c>
      <c r="C106" t="s">
        <v>601</v>
      </c>
      <c r="D106" t="s">
        <v>98</v>
      </c>
      <c r="E106" s="2">
        <v>43017</v>
      </c>
      <c r="F106">
        <v>22</v>
      </c>
      <c r="G106">
        <v>1</v>
      </c>
      <c r="H106">
        <v>65</v>
      </c>
      <c r="I106">
        <v>0</v>
      </c>
      <c r="J106" t="s">
        <v>423</v>
      </c>
      <c r="K106" s="1" t="str">
        <f>HYPERLINK("http://ovidsp.ovid.com/ovidweb.cgi?T=JS&amp;NEWS=n&amp;CSC=Y&amp;PAGE=toc&amp;D=ovft&amp;AN=00005176-000000000-00000","http://ovidsp.ovid.com/ovidweb.cgi?T=JS&amp;NEWS=n&amp;CSC=Y&amp;PAGE=toc&amp;D=ovft&amp;AN=00005176-000000000-00000")</f>
        <v>http://ovidsp.ovid.com/ovidweb.cgi?T=JS&amp;NEWS=n&amp;CSC=Y&amp;PAGE=toc&amp;D=ovft&amp;AN=00005176-000000000-00000</v>
      </c>
      <c r="L106" t="s">
        <v>551</v>
      </c>
    </row>
    <row r="107" spans="1:12" x14ac:dyDescent="0.25">
      <c r="A107" t="s">
        <v>641</v>
      </c>
      <c r="B107" t="s">
        <v>317</v>
      </c>
      <c r="C107" t="s">
        <v>465</v>
      </c>
      <c r="D107" t="s">
        <v>564</v>
      </c>
      <c r="E107" s="2">
        <v>43017</v>
      </c>
      <c r="F107">
        <v>15</v>
      </c>
      <c r="G107">
        <v>1</v>
      </c>
      <c r="H107">
        <v>36</v>
      </c>
      <c r="I107">
        <v>0</v>
      </c>
      <c r="J107" t="s">
        <v>545</v>
      </c>
      <c r="K107" s="1" t="str">
        <f>HYPERLINK("http://ovidsp.ovid.com/ovidweb.cgi?T=JS&amp;NEWS=n&amp;CSC=Y&amp;PAGE=toc&amp;D=ovft&amp;AN=00005212-000000000-00000","http://ovidsp.ovid.com/ovidweb.cgi?T=JS&amp;NEWS=n&amp;CSC=Y&amp;PAGE=toc&amp;D=ovft&amp;AN=00005212-000000000-00000")</f>
        <v>http://ovidsp.ovid.com/ovidweb.cgi?T=JS&amp;NEWS=n&amp;CSC=Y&amp;PAGE=toc&amp;D=ovft&amp;AN=00005212-000000000-00000</v>
      </c>
      <c r="L107" t="s">
        <v>551</v>
      </c>
    </row>
    <row r="108" spans="1:12" x14ac:dyDescent="0.25">
      <c r="A108" t="s">
        <v>458</v>
      </c>
      <c r="B108" t="s">
        <v>384</v>
      </c>
      <c r="C108" t="s">
        <v>616</v>
      </c>
      <c r="D108" t="s">
        <v>98</v>
      </c>
      <c r="E108" s="2">
        <v>43017</v>
      </c>
      <c r="F108">
        <v>16</v>
      </c>
      <c r="G108">
        <v>1</v>
      </c>
      <c r="H108">
        <v>37</v>
      </c>
      <c r="I108">
        <v>7</v>
      </c>
      <c r="J108" t="s">
        <v>450</v>
      </c>
      <c r="K108" s="1" t="str">
        <f>HYPERLINK("http://ovidsp.ovid.com/ovidweb.cgi?T=JS&amp;NEWS=n&amp;CSC=Y&amp;PAGE=toc&amp;D=ovft&amp;AN=01241398-000000000-00000","http://ovidsp.ovid.com/ovidweb.cgi?T=JS&amp;NEWS=n&amp;CSC=Y&amp;PAGE=toc&amp;D=ovft&amp;AN=01241398-000000000-00000")</f>
        <v>http://ovidsp.ovid.com/ovidweb.cgi?T=JS&amp;NEWS=n&amp;CSC=Y&amp;PAGE=toc&amp;D=ovft&amp;AN=01241398-000000000-00000</v>
      </c>
      <c r="L108" t="s">
        <v>551</v>
      </c>
    </row>
    <row r="109" spans="1:12" x14ac:dyDescent="0.25">
      <c r="A109" t="s">
        <v>424</v>
      </c>
      <c r="B109" t="s">
        <v>690</v>
      </c>
      <c r="C109" t="s">
        <v>456</v>
      </c>
      <c r="D109" t="s">
        <v>98</v>
      </c>
      <c r="E109" s="2">
        <v>43017</v>
      </c>
      <c r="F109">
        <v>3</v>
      </c>
      <c r="G109">
        <v>1</v>
      </c>
      <c r="H109">
        <v>6</v>
      </c>
      <c r="I109">
        <v>3</v>
      </c>
      <c r="J109" t="s">
        <v>591</v>
      </c>
      <c r="K109" s="1" t="str">
        <f>HYPERLINK("http://ovidsp.ovid.com/ovidweb.cgi?T=JS&amp;NEWS=n&amp;CSC=Y&amp;PAGE=toc&amp;D=ovft&amp;AN=01781601-000000000-00000","http://ovidsp.ovid.com/ovidweb.cgi?T=JS&amp;NEWS=n&amp;CSC=Y&amp;PAGE=toc&amp;D=ovft&amp;AN=01781601-000000000-00000")</f>
        <v>http://ovidsp.ovid.com/ovidweb.cgi?T=JS&amp;NEWS=n&amp;CSC=Y&amp;PAGE=toc&amp;D=ovft&amp;AN=01781601-000000000-00000</v>
      </c>
      <c r="L109" t="s">
        <v>551</v>
      </c>
    </row>
    <row r="110" spans="1:12" x14ac:dyDescent="0.25">
      <c r="A110" t="s">
        <v>233</v>
      </c>
      <c r="B110" t="s">
        <v>537</v>
      </c>
      <c r="C110" t="s">
        <v>171</v>
      </c>
      <c r="D110" t="s">
        <v>564</v>
      </c>
      <c r="E110" s="2">
        <v>43017</v>
      </c>
      <c r="F110">
        <v>20</v>
      </c>
      <c r="G110">
        <v>1</v>
      </c>
      <c r="H110">
        <v>32</v>
      </c>
      <c r="I110">
        <v>4</v>
      </c>
      <c r="J110" t="s">
        <v>320</v>
      </c>
      <c r="K110" s="1" t="str">
        <f>HYPERLINK("http://ovidsp.ovid.com/ovidweb.cgi?T=JS&amp;NEWS=n&amp;CSC=Y&amp;PAGE=toc&amp;D=ovft&amp;AN=00062704-000000000-00000","http://ovidsp.ovid.com/ovidweb.cgi?T=JS&amp;NEWS=n&amp;CSC=Y&amp;PAGE=toc&amp;D=ovft&amp;AN=00062704-000000000-00000")</f>
        <v>http://ovidsp.ovid.com/ovidweb.cgi?T=JS&amp;NEWS=n&amp;CSC=Y&amp;PAGE=toc&amp;D=ovft&amp;AN=00062704-000000000-00000</v>
      </c>
      <c r="L110" t="s">
        <v>551</v>
      </c>
    </row>
    <row r="111" spans="1:12" x14ac:dyDescent="0.25">
      <c r="A111" t="s">
        <v>464</v>
      </c>
      <c r="B111" t="s">
        <v>192</v>
      </c>
      <c r="C111" t="s">
        <v>599</v>
      </c>
      <c r="D111" t="s">
        <v>98</v>
      </c>
      <c r="E111" s="2">
        <v>43017</v>
      </c>
      <c r="F111">
        <v>12</v>
      </c>
      <c r="G111">
        <v>4</v>
      </c>
      <c r="H111">
        <v>31</v>
      </c>
      <c r="I111">
        <v>3</v>
      </c>
      <c r="J111" t="s">
        <v>629</v>
      </c>
      <c r="K111" s="1" t="str">
        <f>HYPERLINK("http://ovidsp.ovid.com/ovidweb.cgi?T=JS&amp;NEWS=n&amp;CSC=Y&amp;PAGE=toc&amp;D=ovft&amp;AN=00005237-000000000-00000","http://ovidsp.ovid.com/ovidweb.cgi?T=JS&amp;NEWS=n&amp;CSC=Y&amp;PAGE=toc&amp;D=ovft&amp;AN=00005237-000000000-00000")</f>
        <v>http://ovidsp.ovid.com/ovidweb.cgi?T=JS&amp;NEWS=n&amp;CSC=Y&amp;PAGE=toc&amp;D=ovft&amp;AN=00005237-000000000-00000</v>
      </c>
      <c r="L111" t="s">
        <v>551</v>
      </c>
    </row>
    <row r="112" spans="1:12" x14ac:dyDescent="0.25">
      <c r="A112" t="s">
        <v>112</v>
      </c>
      <c r="B112" t="s">
        <v>240</v>
      </c>
      <c r="C112" t="s">
        <v>140</v>
      </c>
      <c r="D112" t="s">
        <v>98</v>
      </c>
      <c r="E112" s="2">
        <v>43017</v>
      </c>
      <c r="F112">
        <v>8</v>
      </c>
      <c r="G112">
        <v>1</v>
      </c>
      <c r="H112">
        <v>23</v>
      </c>
      <c r="I112">
        <v>0</v>
      </c>
      <c r="J112" t="s">
        <v>535</v>
      </c>
      <c r="K112" s="1" t="str">
        <f>HYPERLINK("http://ovidsp.ovid.com/ovidweb.cgi?T=JS&amp;NEWS=n&amp;CSC=Y&amp;PAGE=toc&amp;D=ovft&amp;AN=00124784-000000000-00000","http://ovidsp.ovid.com/ovidweb.cgi?T=JS&amp;NEWS=n&amp;CSC=Y&amp;PAGE=toc&amp;D=ovft&amp;AN=00124784-000000000-00000")</f>
        <v>http://ovidsp.ovid.com/ovidweb.cgi?T=JS&amp;NEWS=n&amp;CSC=Y&amp;PAGE=toc&amp;D=ovft&amp;AN=00124784-000000000-00000</v>
      </c>
      <c r="L112" t="s">
        <v>551</v>
      </c>
    </row>
    <row r="113" spans="1:12" x14ac:dyDescent="0.25">
      <c r="A113" t="s">
        <v>481</v>
      </c>
      <c r="B113" t="s">
        <v>415</v>
      </c>
      <c r="C113" t="s">
        <v>416</v>
      </c>
      <c r="D113" t="s">
        <v>250</v>
      </c>
      <c r="E113" s="2">
        <v>43017</v>
      </c>
      <c r="F113">
        <v>4</v>
      </c>
      <c r="G113">
        <v>1</v>
      </c>
      <c r="H113">
        <v>22</v>
      </c>
      <c r="I113">
        <v>5</v>
      </c>
      <c r="J113" t="s">
        <v>407</v>
      </c>
      <c r="K113" s="1" t="str">
        <f>HYPERLINK("http://ovidsp.ovid.com/ovidweb.cgi?T=JS&amp;NEWS=n&amp;CSC=Y&amp;PAGE=toc&amp;D=ovft&amp;AN=01246240-000000000-00000","http://ovidsp.ovid.com/ovidweb.cgi?T=JS&amp;NEWS=n&amp;CSC=Y&amp;PAGE=toc&amp;D=ovft&amp;AN=01246240-000000000-00000")</f>
        <v>http://ovidsp.ovid.com/ovidweb.cgi?T=JS&amp;NEWS=n&amp;CSC=Y&amp;PAGE=toc&amp;D=ovft&amp;AN=01246240-000000000-00000</v>
      </c>
      <c r="L113" t="s">
        <v>551</v>
      </c>
    </row>
    <row r="114" spans="1:12" x14ac:dyDescent="0.25">
      <c r="A114" t="s">
        <v>357</v>
      </c>
      <c r="B114" t="s">
        <v>213</v>
      </c>
      <c r="C114" t="s">
        <v>108</v>
      </c>
      <c r="D114" t="s">
        <v>98</v>
      </c>
      <c r="E114" s="2">
        <v>43017</v>
      </c>
      <c r="F114">
        <v>18</v>
      </c>
      <c r="G114">
        <v>1</v>
      </c>
      <c r="H114">
        <v>31</v>
      </c>
      <c r="I114">
        <v>10</v>
      </c>
      <c r="J114" t="s">
        <v>276</v>
      </c>
      <c r="K114" s="1" t="str">
        <f>HYPERLINK("http://ovidsp.ovid.com/ovidweb.cgi?T=JS&amp;NEWS=n&amp;CSC=Y&amp;PAGE=toc&amp;D=ovft&amp;AN=00124278-000000000-00000","http://ovidsp.ovid.com/ovidweb.cgi?T=JS&amp;NEWS=n&amp;CSC=Y&amp;PAGE=toc&amp;D=ovft&amp;AN=00124278-000000000-00000")</f>
        <v>http://ovidsp.ovid.com/ovidweb.cgi?T=JS&amp;NEWS=n&amp;CSC=Y&amp;PAGE=toc&amp;D=ovft&amp;AN=00124278-000000000-00000</v>
      </c>
      <c r="L114" t="s">
        <v>551</v>
      </c>
    </row>
    <row r="115" spans="1:12" x14ac:dyDescent="0.25">
      <c r="A115" t="s">
        <v>654</v>
      </c>
      <c r="B115" t="s">
        <v>46</v>
      </c>
      <c r="C115" t="s">
        <v>185</v>
      </c>
      <c r="D115" t="s">
        <v>98</v>
      </c>
      <c r="E115" s="2">
        <v>43017</v>
      </c>
      <c r="F115">
        <v>18</v>
      </c>
      <c r="G115">
        <v>1</v>
      </c>
      <c r="H115">
        <v>30</v>
      </c>
      <c r="I115">
        <v>9</v>
      </c>
      <c r="J115" t="s">
        <v>447</v>
      </c>
      <c r="K115" s="1" t="str">
        <f>HYPERLINK("http://ovidsp.ovid.com/ovidweb.cgi?T=JS&amp;NEWS=n&amp;CSC=Y&amp;PAGE=toc&amp;D=ovft&amp;AN=01720610-000000000-00000","http://ovidsp.ovid.com/ovidweb.cgi?T=JS&amp;NEWS=n&amp;CSC=Y&amp;PAGE=toc&amp;D=ovft&amp;AN=01720610-000000000-00000")</f>
        <v>http://ovidsp.ovid.com/ovidweb.cgi?T=JS&amp;NEWS=n&amp;CSC=Y&amp;PAGE=toc&amp;D=ovft&amp;AN=01720610-000000000-00000</v>
      </c>
      <c r="L115" t="s">
        <v>551</v>
      </c>
    </row>
    <row r="116" spans="1:12" x14ac:dyDescent="0.25">
      <c r="A116" t="s">
        <v>82</v>
      </c>
      <c r="B116" t="s">
        <v>1</v>
      </c>
      <c r="C116" t="s">
        <v>665</v>
      </c>
      <c r="D116" t="s">
        <v>82</v>
      </c>
      <c r="E116" s="2">
        <v>43017</v>
      </c>
      <c r="F116">
        <v>5</v>
      </c>
      <c r="G116">
        <v>1</v>
      </c>
      <c r="H116">
        <v>23</v>
      </c>
      <c r="I116">
        <v>5</v>
      </c>
      <c r="J116" t="s">
        <v>50</v>
      </c>
      <c r="K116" s="1" t="str">
        <f>HYPERLINK("http://ovidsp.ovid.com/ovidweb.cgi?T=JS&amp;NEWS=n&amp;CSC=Y&amp;PAGE=toc&amp;D=ovft&amp;AN=00043621-000000000-00000","http://ovidsp.ovid.com/ovidweb.cgi?T=JS&amp;NEWS=n&amp;CSC=Y&amp;PAGE=toc&amp;D=ovft&amp;AN=00043621-000000000-00000")</f>
        <v>http://ovidsp.ovid.com/ovidweb.cgi?T=JS&amp;NEWS=n&amp;CSC=Y&amp;PAGE=toc&amp;D=ovft&amp;AN=00043621-000000000-00000</v>
      </c>
      <c r="L116" t="s">
        <v>551</v>
      </c>
    </row>
    <row r="117" spans="1:12" x14ac:dyDescent="0.25">
      <c r="A117" t="s">
        <v>232</v>
      </c>
      <c r="B117" t="s">
        <v>488</v>
      </c>
      <c r="C117" t="s">
        <v>456</v>
      </c>
      <c r="D117" t="s">
        <v>564</v>
      </c>
      <c r="E117" s="2">
        <v>43017</v>
      </c>
      <c r="F117">
        <v>16</v>
      </c>
      <c r="G117">
        <v>1</v>
      </c>
      <c r="H117">
        <v>28</v>
      </c>
      <c r="I117">
        <v>5</v>
      </c>
      <c r="J117" t="s">
        <v>651</v>
      </c>
      <c r="K117" s="1" t="str">
        <f>HYPERLINK("http://ovidsp.ovid.com/ovidweb.cgi?T=JS&amp;NEWS=n&amp;CSC=Y&amp;PAGE=toc&amp;D=ovft&amp;AN=00001782-000000000-00000","http://ovidsp.ovid.com/ovidweb.cgi?T=JS&amp;NEWS=n&amp;CSC=Y&amp;PAGE=toc&amp;D=ovft&amp;AN=00001782-000000000-00000")</f>
        <v>http://ovidsp.ovid.com/ovidweb.cgi?T=JS&amp;NEWS=n&amp;CSC=Y&amp;PAGE=toc&amp;D=ovft&amp;AN=00001782-000000000-00000</v>
      </c>
      <c r="L117" t="s">
        <v>551</v>
      </c>
    </row>
    <row r="118" spans="1:12" x14ac:dyDescent="0.25">
      <c r="A118" t="s">
        <v>553</v>
      </c>
      <c r="B118" t="s">
        <v>505</v>
      </c>
      <c r="C118" t="s">
        <v>95</v>
      </c>
      <c r="D118" t="s">
        <v>98</v>
      </c>
      <c r="E118" s="2">
        <v>43017</v>
      </c>
      <c r="F118">
        <v>1</v>
      </c>
      <c r="G118">
        <v>1</v>
      </c>
      <c r="H118">
        <v>9</v>
      </c>
      <c r="I118">
        <v>5</v>
      </c>
      <c r="J118" t="s">
        <v>162</v>
      </c>
      <c r="K118" s="1" t="str">
        <f>HYPERLINK("http://ovidsp.ovid.com/ovidweb.cgi?T=JS&amp;NEWS=n&amp;CSC=Y&amp;PAGE=toc&amp;D=ovft&amp;AN=01412499-000000000-00000","http://ovidsp.ovid.com/ovidweb.cgi?T=JS&amp;NEWS=n&amp;CSC=Y&amp;PAGE=toc&amp;D=ovft&amp;AN=01412499-000000000-00000")</f>
        <v>http://ovidsp.ovid.com/ovidweb.cgi?T=JS&amp;NEWS=n&amp;CSC=Y&amp;PAGE=toc&amp;D=ovft&amp;AN=01412499-000000000-00000</v>
      </c>
      <c r="L118" t="s">
        <v>551</v>
      </c>
    </row>
    <row r="119" spans="1:12" x14ac:dyDescent="0.25">
      <c r="A119" t="s">
        <v>187</v>
      </c>
      <c r="B119" t="s">
        <v>258</v>
      </c>
      <c r="C119" t="s">
        <v>430</v>
      </c>
      <c r="D119" t="s">
        <v>250</v>
      </c>
      <c r="E119" s="2">
        <v>43017</v>
      </c>
      <c r="F119">
        <v>10</v>
      </c>
      <c r="G119">
        <v>1</v>
      </c>
      <c r="H119">
        <v>28</v>
      </c>
      <c r="I119">
        <v>5</v>
      </c>
      <c r="J119" t="s">
        <v>550</v>
      </c>
      <c r="K119" s="1" t="str">
        <f>HYPERLINK("http://ovidsp.ovid.com/ovidweb.cgi?T=JS&amp;NEWS=n&amp;CSC=Y&amp;PAGE=toc&amp;D=ovft&amp;AN=00002045-000000000-00000","http://ovidsp.ovid.com/ovidweb.cgi?T=JS&amp;NEWS=n&amp;CSC=Y&amp;PAGE=toc&amp;D=ovft&amp;AN=00002045-000000000-00000")</f>
        <v>http://ovidsp.ovid.com/ovidweb.cgi?T=JS&amp;NEWS=n&amp;CSC=Y&amp;PAGE=toc&amp;D=ovft&amp;AN=00002045-000000000-00000</v>
      </c>
      <c r="L119" t="s">
        <v>551</v>
      </c>
    </row>
    <row r="120" spans="1:12" x14ac:dyDescent="0.25">
      <c r="A120" t="s">
        <v>389</v>
      </c>
      <c r="B120" t="s">
        <v>135</v>
      </c>
      <c r="C120" t="s">
        <v>456</v>
      </c>
      <c r="D120" t="s">
        <v>98</v>
      </c>
      <c r="E120" s="2">
        <v>43017</v>
      </c>
      <c r="F120">
        <v>72</v>
      </c>
      <c r="G120">
        <v>1</v>
      </c>
      <c r="H120">
        <v>83</v>
      </c>
      <c r="I120">
        <v>4</v>
      </c>
      <c r="J120" t="s">
        <v>585</v>
      </c>
      <c r="K120" s="1" t="str">
        <f>HYPERLINK("http://ovidsp.ovid.com/ovidweb.cgi?T=JS&amp;NEWS=n&amp;CSC=Y&amp;PAGE=toc&amp;D=ovft&amp;AN=01586154-000000000-00000","http://ovidsp.ovid.com/ovidweb.cgi?T=JS&amp;NEWS=n&amp;CSC=Y&amp;PAGE=toc&amp;D=ovft&amp;AN=01586154-000000000-00000")</f>
        <v>http://ovidsp.ovid.com/ovidweb.cgi?T=JS&amp;NEWS=n&amp;CSC=Y&amp;PAGE=toc&amp;D=ovft&amp;AN=01586154-000000000-00000</v>
      </c>
      <c r="L120" t="s">
        <v>551</v>
      </c>
    </row>
    <row r="121" spans="1:12" x14ac:dyDescent="0.25">
      <c r="A121" t="s">
        <v>15</v>
      </c>
      <c r="B121" t="s">
        <v>19</v>
      </c>
      <c r="C121" t="s">
        <v>456</v>
      </c>
      <c r="D121" t="s">
        <v>98</v>
      </c>
      <c r="E121" s="2">
        <v>43017</v>
      </c>
      <c r="F121">
        <v>7</v>
      </c>
      <c r="G121">
        <v>1</v>
      </c>
      <c r="H121">
        <v>24</v>
      </c>
      <c r="I121">
        <v>5</v>
      </c>
      <c r="J121" t="s">
        <v>249</v>
      </c>
      <c r="K121" s="1" t="str">
        <f>HYPERLINK("http://ovidsp.ovid.com/ovidweb.cgi?T=JS&amp;NEWS=n&amp;CSC=Y&amp;PAGE=toc&amp;D=ovft&amp;AN=00043860-000000000-00000","http://ovidsp.ovid.com/ovidweb.cgi?T=JS&amp;NEWS=n&amp;CSC=Y&amp;PAGE=toc&amp;D=ovft&amp;AN=00043860-000000000-00000")</f>
        <v>http://ovidsp.ovid.com/ovidweb.cgi?T=JS&amp;NEWS=n&amp;CSC=Y&amp;PAGE=toc&amp;D=ovft&amp;AN=00043860-000000000-00000</v>
      </c>
      <c r="L121" t="s">
        <v>551</v>
      </c>
    </row>
    <row r="122" spans="1:12" x14ac:dyDescent="0.25">
      <c r="A122" t="s">
        <v>554</v>
      </c>
      <c r="B122" t="s">
        <v>264</v>
      </c>
      <c r="C122" t="s">
        <v>456</v>
      </c>
      <c r="D122" t="s">
        <v>98</v>
      </c>
      <c r="E122" s="2">
        <v>43017</v>
      </c>
      <c r="F122">
        <v>38</v>
      </c>
      <c r="G122">
        <v>1</v>
      </c>
      <c r="H122">
        <v>71</v>
      </c>
      <c r="I122">
        <v>6</v>
      </c>
      <c r="J122" t="s">
        <v>329</v>
      </c>
      <c r="K122" s="1" t="str">
        <f>HYPERLINK("http://ovidsp.ovid.com/ovidweb.cgi?T=JS&amp;NEWS=n&amp;CSC=Y&amp;PAGE=toc&amp;D=ovft&amp;AN=00005373-000000000-00000","http://ovidsp.ovid.com/ovidweb.cgi?T=JS&amp;NEWS=n&amp;CSC=Y&amp;PAGE=toc&amp;D=ovft&amp;AN=00005373-000000000-00000")</f>
        <v>http://ovidsp.ovid.com/ovidweb.cgi?T=JS&amp;NEWS=n&amp;CSC=Y&amp;PAGE=toc&amp;D=ovft&amp;AN=00005373-000000000-00000</v>
      </c>
      <c r="L122" t="s">
        <v>551</v>
      </c>
    </row>
    <row r="123" spans="1:12" x14ac:dyDescent="0.25">
      <c r="A123" t="s">
        <v>291</v>
      </c>
      <c r="B123" t="s">
        <v>468</v>
      </c>
      <c r="C123" t="s">
        <v>456</v>
      </c>
      <c r="D123" t="s">
        <v>98</v>
      </c>
      <c r="E123" s="2">
        <v>43017</v>
      </c>
      <c r="F123">
        <v>29</v>
      </c>
      <c r="G123">
        <v>1</v>
      </c>
      <c r="H123">
        <v>41</v>
      </c>
      <c r="I123">
        <v>2</v>
      </c>
      <c r="J123" t="s">
        <v>97</v>
      </c>
      <c r="K123" s="1" t="str">
        <f>HYPERLINK("http://ovidsp.ovid.com/ovidweb.cgi?T=JS&amp;NEWS=n&amp;CSC=Y&amp;PAGE=toc&amp;D=ovft&amp;AN=01274882-000000000-00000","http://ovidsp.ovid.com/ovidweb.cgi?T=JS&amp;NEWS=n&amp;CSC=Y&amp;PAGE=toc&amp;D=ovft&amp;AN=01274882-000000000-00000")</f>
        <v>http://ovidsp.ovid.com/ovidweb.cgi?T=JS&amp;NEWS=n&amp;CSC=Y&amp;PAGE=toc&amp;D=ovft&amp;AN=01274882-000000000-00000</v>
      </c>
      <c r="L123" t="s">
        <v>551</v>
      </c>
    </row>
    <row r="124" spans="1:12" x14ac:dyDescent="0.25">
      <c r="A124" t="s">
        <v>8</v>
      </c>
      <c r="B124" t="s">
        <v>674</v>
      </c>
      <c r="C124" t="s">
        <v>456</v>
      </c>
      <c r="D124" t="s">
        <v>361</v>
      </c>
      <c r="E124" s="2">
        <v>43017</v>
      </c>
      <c r="F124">
        <v>27</v>
      </c>
      <c r="G124">
        <v>1</v>
      </c>
      <c r="H124">
        <v>44</v>
      </c>
      <c r="I124">
        <v>5</v>
      </c>
      <c r="J124" t="s">
        <v>495</v>
      </c>
      <c r="K124" s="1" t="str">
        <f>HYPERLINK("http://ovidsp.ovid.com/ovidweb.cgi?T=JS&amp;NEWS=n&amp;CSC=Y&amp;PAGE=toc&amp;D=ovft&amp;AN=00152192-000000000-00000","http://ovidsp.ovid.com/ovidweb.cgi?T=JS&amp;NEWS=n&amp;CSC=Y&amp;PAGE=toc&amp;D=ovft&amp;AN=00152192-000000000-00000")</f>
        <v>http://ovidsp.ovid.com/ovidweb.cgi?T=JS&amp;NEWS=n&amp;CSC=Y&amp;PAGE=toc&amp;D=ovft&amp;AN=00152192-000000000-00000</v>
      </c>
      <c r="L124" t="s">
        <v>551</v>
      </c>
    </row>
    <row r="125" spans="1:12" x14ac:dyDescent="0.25">
      <c r="A125" t="s">
        <v>448</v>
      </c>
      <c r="B125" t="s">
        <v>60</v>
      </c>
      <c r="C125" t="s">
        <v>480</v>
      </c>
      <c r="D125" t="s">
        <v>98</v>
      </c>
      <c r="E125" s="2">
        <v>43017</v>
      </c>
      <c r="F125">
        <v>5</v>
      </c>
      <c r="G125">
        <v>4</v>
      </c>
      <c r="H125">
        <v>11</v>
      </c>
      <c r="I125">
        <v>6</v>
      </c>
      <c r="J125" t="s">
        <v>269</v>
      </c>
      <c r="K125" s="1" t="str">
        <f>HYPERLINK("http://ovidsp.ovid.com/ovidweb.cgi?T=JS&amp;NEWS=n&amp;CSC=Y&amp;PAGE=toc&amp;D=ovft&amp;AN=00129234-000000000-00000","http://ovidsp.ovid.com/ovidweb.cgi?T=JS&amp;NEWS=n&amp;CSC=Y&amp;PAGE=toc&amp;D=ovft&amp;AN=00129234-000000000-00000")</f>
        <v>http://ovidsp.ovid.com/ovidweb.cgi?T=JS&amp;NEWS=n&amp;CSC=Y&amp;PAGE=toc&amp;D=ovft&amp;AN=00129234-000000000-00000</v>
      </c>
      <c r="L125" t="s">
        <v>551</v>
      </c>
    </row>
    <row r="126" spans="1:12" x14ac:dyDescent="0.25">
      <c r="A126" t="s">
        <v>425</v>
      </c>
      <c r="B126" t="s">
        <v>637</v>
      </c>
      <c r="C126" t="s">
        <v>456</v>
      </c>
      <c r="D126" t="s">
        <v>98</v>
      </c>
      <c r="E126" s="2">
        <v>43017</v>
      </c>
      <c r="F126">
        <v>1</v>
      </c>
      <c r="G126">
        <v>1</v>
      </c>
      <c r="H126">
        <v>5</v>
      </c>
      <c r="I126">
        <v>6</v>
      </c>
      <c r="J126" t="s">
        <v>102</v>
      </c>
      <c r="K126" s="1" t="str">
        <f>HYPERLINK("http://ovidsp.ovid.com/ovidweb.cgi?T=JS&amp;NEWS=n&amp;CSC=Y&amp;PAGE=toc&amp;D=ovft&amp;AN=01212983-000000000-00000","http://ovidsp.ovid.com/ovidweb.cgi?T=JS&amp;NEWS=n&amp;CSC=Y&amp;PAGE=toc&amp;D=ovft&amp;AN=01212983-000000000-00000")</f>
        <v>http://ovidsp.ovid.com/ovidweb.cgi?T=JS&amp;NEWS=n&amp;CSC=Y&amp;PAGE=toc&amp;D=ovft&amp;AN=01212983-000000000-00000</v>
      </c>
      <c r="L126" t="s">
        <v>551</v>
      </c>
    </row>
    <row r="127" spans="1:12" x14ac:dyDescent="0.25">
      <c r="A127" t="s">
        <v>121</v>
      </c>
      <c r="B127" t="s">
        <v>475</v>
      </c>
      <c r="C127" t="s">
        <v>456</v>
      </c>
      <c r="D127" t="s">
        <v>98</v>
      </c>
      <c r="E127" s="2">
        <v>43017</v>
      </c>
      <c r="F127">
        <v>21</v>
      </c>
      <c r="G127">
        <v>1</v>
      </c>
      <c r="H127">
        <v>42</v>
      </c>
      <c r="I127">
        <v>5</v>
      </c>
      <c r="J127" t="s">
        <v>431</v>
      </c>
      <c r="K127" s="1" t="str">
        <f>HYPERLINK("http://ovidsp.ovid.com/ovidweb.cgi?T=JS&amp;NEWS=n&amp;CSC=Y&amp;PAGE=toc&amp;D=ovft&amp;AN=00005721-000000000-00000","http://ovidsp.ovid.com/ovidweb.cgi?T=JS&amp;NEWS=n&amp;CSC=Y&amp;PAGE=toc&amp;D=ovft&amp;AN=00005721-000000000-00000")</f>
        <v>http://ovidsp.ovid.com/ovidweb.cgi?T=JS&amp;NEWS=n&amp;CSC=Y&amp;PAGE=toc&amp;D=ovft&amp;AN=00005721-000000000-00000</v>
      </c>
      <c r="L127" t="s">
        <v>551</v>
      </c>
    </row>
    <row r="128" spans="1:12" x14ac:dyDescent="0.25">
      <c r="A128" t="s">
        <v>655</v>
      </c>
      <c r="B128" t="s">
        <v>548</v>
      </c>
      <c r="C128" t="s">
        <v>31</v>
      </c>
      <c r="D128" t="s">
        <v>370</v>
      </c>
      <c r="E128" s="2">
        <v>43017</v>
      </c>
      <c r="F128">
        <v>39</v>
      </c>
      <c r="G128">
        <v>0</v>
      </c>
      <c r="H128">
        <v>39</v>
      </c>
      <c r="I128">
        <v>0</v>
      </c>
      <c r="J128" t="s">
        <v>251</v>
      </c>
      <c r="K128" s="1" t="str">
        <f>HYPERLINK("http://ovidsp.ovid.com/ovidweb.cgi?T=JS&amp;NEWS=n&amp;CSC=Y&amp;PAGE=toc&amp;D=ovft&amp;AN=01434700-000000000-00000","http://ovidsp.ovid.com/ovidweb.cgi?T=JS&amp;NEWS=n&amp;CSC=Y&amp;PAGE=toc&amp;D=ovft&amp;AN=01434700-000000000-00000")</f>
        <v>http://ovidsp.ovid.com/ovidweb.cgi?T=JS&amp;NEWS=n&amp;CSC=Y&amp;PAGE=toc&amp;D=ovft&amp;AN=01434700-000000000-00000</v>
      </c>
      <c r="L128" t="s">
        <v>551</v>
      </c>
    </row>
    <row r="129" spans="1:12" x14ac:dyDescent="0.25">
      <c r="A129" t="s">
        <v>362</v>
      </c>
      <c r="B129" t="s">
        <v>283</v>
      </c>
      <c r="C129" t="s">
        <v>467</v>
      </c>
      <c r="D129" t="s">
        <v>98</v>
      </c>
      <c r="E129" s="2">
        <v>43017</v>
      </c>
      <c r="F129">
        <v>28</v>
      </c>
      <c r="G129">
        <v>1</v>
      </c>
      <c r="H129">
        <v>49</v>
      </c>
      <c r="I129">
        <v>10</v>
      </c>
      <c r="J129" t="s">
        <v>423</v>
      </c>
      <c r="K129" s="1" t="str">
        <f>HYPERLINK("http://ovidsp.ovid.com/ovidweb.cgi?T=JS&amp;NEWS=n&amp;CSC=Y&amp;PAGE=toc&amp;D=ovft&amp;AN=00005768-000000000-00000","http://ovidsp.ovid.com/ovidweb.cgi?T=JS&amp;NEWS=n&amp;CSC=Y&amp;PAGE=toc&amp;D=ovft&amp;AN=00005768-000000000-00000")</f>
        <v>http://ovidsp.ovid.com/ovidweb.cgi?T=JS&amp;NEWS=n&amp;CSC=Y&amp;PAGE=toc&amp;D=ovft&amp;AN=00005768-000000000-00000</v>
      </c>
      <c r="L129" t="s">
        <v>551</v>
      </c>
    </row>
    <row r="130" spans="1:12" x14ac:dyDescent="0.25">
      <c r="A130" t="s">
        <v>262</v>
      </c>
      <c r="B130" t="s">
        <v>657</v>
      </c>
      <c r="C130" t="s">
        <v>456</v>
      </c>
      <c r="D130" t="s">
        <v>401</v>
      </c>
      <c r="E130" s="2">
        <v>43017</v>
      </c>
      <c r="F130">
        <v>12</v>
      </c>
      <c r="G130">
        <v>1</v>
      </c>
      <c r="H130">
        <v>26</v>
      </c>
      <c r="I130">
        <v>3</v>
      </c>
      <c r="J130" t="s">
        <v>277</v>
      </c>
      <c r="K130" s="1" t="str">
        <f>HYPERLINK("http://ovidsp.ovid.com/ovidweb.cgi?T=JS&amp;NEWS=n&amp;CSC=Y&amp;PAGE=toc&amp;D=ovft&amp;AN=00008484-000000000-00000","http://ovidsp.ovid.com/ovidweb.cgi?T=JS&amp;NEWS=n&amp;CSC=Y&amp;PAGE=toc&amp;D=ovft&amp;AN=00008484-000000000-00000")</f>
        <v>http://ovidsp.ovid.com/ovidweb.cgi?T=JS&amp;NEWS=n&amp;CSC=Y&amp;PAGE=toc&amp;D=ovft&amp;AN=00008484-000000000-00000</v>
      </c>
      <c r="L130" t="s">
        <v>551</v>
      </c>
    </row>
    <row r="131" spans="1:12" x14ac:dyDescent="0.25">
      <c r="A131" t="s">
        <v>472</v>
      </c>
      <c r="B131" t="s">
        <v>583</v>
      </c>
      <c r="C131" t="s">
        <v>31</v>
      </c>
      <c r="D131" t="s">
        <v>98</v>
      </c>
      <c r="E131" s="2">
        <v>43017</v>
      </c>
      <c r="F131">
        <v>1</v>
      </c>
      <c r="G131">
        <v>1</v>
      </c>
      <c r="H131">
        <v>3</v>
      </c>
      <c r="I131">
        <v>6</v>
      </c>
      <c r="J131" t="s">
        <v>529</v>
      </c>
      <c r="K131" s="1" t="str">
        <f>HYPERLINK("http://ovidsp.ovid.com/ovidweb.cgi?T=JS&amp;NEWS=n&amp;CSC=Y&amp;PAGE=toc&amp;D=ovft&amp;AN=01244664-000000000-00000","http://ovidsp.ovid.com/ovidweb.cgi?T=JS&amp;NEWS=n&amp;CSC=Y&amp;PAGE=toc&amp;D=ovft&amp;AN=01244664-000000000-00000")</f>
        <v>http://ovidsp.ovid.com/ovidweb.cgi?T=JS&amp;NEWS=n&amp;CSC=Y&amp;PAGE=toc&amp;D=ovft&amp;AN=01244664-000000000-00000</v>
      </c>
      <c r="L131" t="s">
        <v>551</v>
      </c>
    </row>
    <row r="132" spans="1:12" x14ac:dyDescent="0.25">
      <c r="A132" t="s">
        <v>652</v>
      </c>
      <c r="B132" t="s">
        <v>471</v>
      </c>
      <c r="C132" t="s">
        <v>456</v>
      </c>
      <c r="D132" t="s">
        <v>699</v>
      </c>
      <c r="E132" s="2">
        <v>43017</v>
      </c>
      <c r="F132">
        <v>16</v>
      </c>
      <c r="G132">
        <v>1</v>
      </c>
      <c r="H132">
        <v>18</v>
      </c>
      <c r="I132">
        <v>2</v>
      </c>
      <c r="J132" t="s">
        <v>152</v>
      </c>
      <c r="K132" s="1" t="str">
        <f>HYPERLINK("http://ovidsp.ovid.com/ovidweb.cgi?T=JS&amp;NEWS=n&amp;CSC=Y&amp;PAGE=toc&amp;D=ovft&amp;AN=00043427-000000000-00000","http://ovidsp.ovid.com/ovidweb.cgi?T=JS&amp;NEWS=n&amp;CSC=Y&amp;PAGE=toc&amp;D=ovft&amp;AN=00043427-000000000-00000")</f>
        <v>http://ovidsp.ovid.com/ovidweb.cgi?T=JS&amp;NEWS=n&amp;CSC=Y&amp;PAGE=toc&amp;D=ovft&amp;AN=00043427-000000000-00000</v>
      </c>
      <c r="L132" t="s">
        <v>551</v>
      </c>
    </row>
    <row r="133" spans="1:12" x14ac:dyDescent="0.25">
      <c r="A133" t="s">
        <v>700</v>
      </c>
      <c r="B133" t="s">
        <v>209</v>
      </c>
      <c r="C133" t="s">
        <v>456</v>
      </c>
      <c r="D133" t="s">
        <v>401</v>
      </c>
      <c r="E133" s="2">
        <v>43017</v>
      </c>
      <c r="F133">
        <v>31</v>
      </c>
      <c r="G133">
        <v>1</v>
      </c>
      <c r="H133">
        <v>44</v>
      </c>
      <c r="I133">
        <v>4</v>
      </c>
      <c r="J133" t="s">
        <v>433</v>
      </c>
      <c r="K133" s="1" t="str">
        <f>HYPERLINK("http://ovidsp.ovid.com/ovidweb.cgi?T=JS&amp;NEWS=n&amp;CSC=Y&amp;PAGE=toc&amp;D=ovft&amp;AN=01217118-000000000-00000","http://ovidsp.ovid.com/ovidweb.cgi?T=JS&amp;NEWS=n&amp;CSC=Y&amp;PAGE=toc&amp;D=ovft&amp;AN=01217118-000000000-00000")</f>
        <v>http://ovidsp.ovid.com/ovidweb.cgi?T=JS&amp;NEWS=n&amp;CSC=Y&amp;PAGE=toc&amp;D=ovft&amp;AN=01217118-000000000-00000</v>
      </c>
      <c r="L133" t="s">
        <v>551</v>
      </c>
    </row>
    <row r="134" spans="1:12" x14ac:dyDescent="0.25">
      <c r="A134" t="s">
        <v>319</v>
      </c>
      <c r="B134" t="s">
        <v>147</v>
      </c>
      <c r="C134" t="s">
        <v>456</v>
      </c>
      <c r="D134" t="s">
        <v>704</v>
      </c>
      <c r="E134" s="2">
        <v>43017</v>
      </c>
      <c r="F134">
        <v>1</v>
      </c>
      <c r="G134">
        <v>1</v>
      </c>
      <c r="H134">
        <v>13</v>
      </c>
      <c r="I134">
        <v>4</v>
      </c>
      <c r="J134" t="s">
        <v>542</v>
      </c>
      <c r="K134" s="1" t="str">
        <f>HYPERLINK("http://ovidsp.ovid.com/ovidweb.cgi?T=JS&amp;NEWS=n&amp;CSC=Y&amp;PAGE=toc&amp;D=ovft&amp;AN=01222928-000000000-00000","http://ovidsp.ovid.com/ovidweb.cgi?T=JS&amp;NEWS=n&amp;CSC=Y&amp;PAGE=toc&amp;D=ovft&amp;AN=01222928-000000000-00000")</f>
        <v>http://ovidsp.ovid.com/ovidweb.cgi?T=JS&amp;NEWS=n&amp;CSC=Y&amp;PAGE=toc&amp;D=ovft&amp;AN=01222928-000000000-00000</v>
      </c>
      <c r="L134" t="s">
        <v>551</v>
      </c>
    </row>
    <row r="135" spans="1:12" x14ac:dyDescent="0.25">
      <c r="A135" t="s">
        <v>87</v>
      </c>
      <c r="B135" t="s">
        <v>246</v>
      </c>
      <c r="C135" t="s">
        <v>456</v>
      </c>
      <c r="D135" t="s">
        <v>704</v>
      </c>
      <c r="E135" s="2">
        <v>43017</v>
      </c>
      <c r="F135">
        <v>1</v>
      </c>
      <c r="G135">
        <v>1</v>
      </c>
      <c r="H135">
        <v>17</v>
      </c>
      <c r="I135">
        <v>18</v>
      </c>
      <c r="J135" t="s">
        <v>461</v>
      </c>
      <c r="K135" s="1" t="str">
        <f>HYPERLINK("http://ovidsp.ovid.com/ovidweb.cgi?T=JS&amp;NEWS=n&amp;CSC=Y&amp;PAGE=toc&amp;D=ovft&amp;AN=00132985-000000000-00000","http://ovidsp.ovid.com/ovidweb.cgi?T=JS&amp;NEWS=n&amp;CSC=Y&amp;PAGE=toc&amp;D=ovft&amp;AN=00132985-000000000-00000")</f>
        <v>http://ovidsp.ovid.com/ovidweb.cgi?T=JS&amp;NEWS=n&amp;CSC=Y&amp;PAGE=toc&amp;D=ovft&amp;AN=00132985-000000000-00000</v>
      </c>
      <c r="L135" t="s">
        <v>551</v>
      </c>
    </row>
    <row r="136" spans="1:12" x14ac:dyDescent="0.25">
      <c r="A136" t="s">
        <v>190</v>
      </c>
      <c r="B136" t="s">
        <v>398</v>
      </c>
      <c r="C136" t="s">
        <v>456</v>
      </c>
      <c r="D136" t="s">
        <v>98</v>
      </c>
      <c r="E136" s="2">
        <v>43017</v>
      </c>
      <c r="F136">
        <v>21</v>
      </c>
      <c r="G136">
        <v>1</v>
      </c>
      <c r="H136">
        <v>42</v>
      </c>
      <c r="I136" t="s">
        <v>552</v>
      </c>
      <c r="J136" t="s">
        <v>431</v>
      </c>
      <c r="K136" s="1" t="str">
        <f>HYPERLINK("http://ovidsp.ovid.com/ovidweb.cgi?T=JS&amp;NEWS=n&amp;CSC=Y&amp;PAGE=toc&amp;D=ovft&amp;AN=00006223-000000000-00000","http://ovidsp.ovid.com/ovidweb.cgi?T=JS&amp;NEWS=n&amp;CSC=Y&amp;PAGE=toc&amp;D=ovft&amp;AN=00006223-000000000-00000")</f>
        <v>http://ovidsp.ovid.com/ovidweb.cgi?T=JS&amp;NEWS=n&amp;CSC=Y&amp;PAGE=toc&amp;D=ovft&amp;AN=00006223-000000000-00000</v>
      </c>
      <c r="L136" t="s">
        <v>551</v>
      </c>
    </row>
    <row r="137" spans="1:12" x14ac:dyDescent="0.25">
      <c r="A137" t="s">
        <v>487</v>
      </c>
      <c r="B137" t="s">
        <v>455</v>
      </c>
      <c r="C137" t="s">
        <v>456</v>
      </c>
      <c r="D137" t="s">
        <v>98</v>
      </c>
      <c r="E137" s="2">
        <v>43017</v>
      </c>
      <c r="F137">
        <v>26</v>
      </c>
      <c r="G137">
        <v>1</v>
      </c>
      <c r="H137">
        <v>42</v>
      </c>
      <c r="I137">
        <v>10</v>
      </c>
      <c r="J137" t="s">
        <v>602</v>
      </c>
      <c r="K137" s="1" t="str">
        <f>HYPERLINK("http://ovidsp.ovid.com/ovidweb.cgi?T=JS&amp;NEWS=n&amp;CSC=Y&amp;PAGE=toc&amp;D=ovft&amp;AN=00006205-000000000-00000","http://ovidsp.ovid.com/ovidweb.cgi?T=JS&amp;NEWS=n&amp;CSC=Y&amp;PAGE=toc&amp;D=ovft&amp;AN=00006205-000000000-00000")</f>
        <v>http://ovidsp.ovid.com/ovidweb.cgi?T=JS&amp;NEWS=n&amp;CSC=Y&amp;PAGE=toc&amp;D=ovft&amp;AN=00006205-000000000-00000</v>
      </c>
      <c r="L137" t="s">
        <v>551</v>
      </c>
    </row>
    <row r="138" spans="1:12" x14ac:dyDescent="0.25">
      <c r="A138" t="s">
        <v>106</v>
      </c>
      <c r="B138" t="s">
        <v>548</v>
      </c>
      <c r="C138" t="s">
        <v>31</v>
      </c>
      <c r="D138" t="s">
        <v>98</v>
      </c>
      <c r="E138" s="2">
        <v>43017</v>
      </c>
      <c r="F138">
        <v>32</v>
      </c>
      <c r="G138">
        <v>1</v>
      </c>
      <c r="H138">
        <v>47</v>
      </c>
      <c r="I138">
        <v>10</v>
      </c>
      <c r="J138" t="s">
        <v>52</v>
      </c>
      <c r="K138" s="1" t="str">
        <f>HYPERLINK("http://ovidsp.ovid.com/ovidweb.cgi?T=JS&amp;NEWS=n&amp;CSC=Y&amp;PAGE=toc&amp;D=ovft&amp;AN=00152193-000000000-00000","http://ovidsp.ovid.com/ovidweb.cgi?T=JS&amp;NEWS=n&amp;CSC=Y&amp;PAGE=toc&amp;D=ovft&amp;AN=00152193-000000000-00000")</f>
        <v>http://ovidsp.ovid.com/ovidweb.cgi?T=JS&amp;NEWS=n&amp;CSC=Y&amp;PAGE=toc&amp;D=ovft&amp;AN=00152193-000000000-00000</v>
      </c>
      <c r="L138" t="s">
        <v>551</v>
      </c>
    </row>
    <row r="139" spans="1:12" x14ac:dyDescent="0.25">
      <c r="A139" t="s">
        <v>347</v>
      </c>
      <c r="B139" t="s">
        <v>565</v>
      </c>
      <c r="C139" t="s">
        <v>456</v>
      </c>
      <c r="D139" t="s">
        <v>699</v>
      </c>
      <c r="E139" s="2">
        <v>43017</v>
      </c>
      <c r="F139">
        <v>18</v>
      </c>
      <c r="G139">
        <v>3</v>
      </c>
      <c r="H139">
        <v>22</v>
      </c>
      <c r="I139">
        <v>6</v>
      </c>
      <c r="J139" t="s">
        <v>432</v>
      </c>
      <c r="K139" s="1" t="str">
        <f>HYPERLINK("http://ovidsp.ovid.com/ovidweb.cgi?T=JS&amp;NEWS=n&amp;CSC=Y&amp;PAGE=toc&amp;D=ovft&amp;AN=00063518-000000000-00000","http://ovidsp.ovid.com/ovidweb.cgi?T=JS&amp;NEWS=n&amp;CSC=Y&amp;PAGE=toc&amp;D=ovft&amp;AN=00063518-000000000-00000")</f>
        <v>http://ovidsp.ovid.com/ovidweb.cgi?T=JS&amp;NEWS=n&amp;CSC=Y&amp;PAGE=toc&amp;D=ovft&amp;AN=00063518-000000000-00000</v>
      </c>
      <c r="L139" t="s">
        <v>551</v>
      </c>
    </row>
    <row r="140" spans="1:12" x14ac:dyDescent="0.25">
      <c r="A140" t="s">
        <v>268</v>
      </c>
      <c r="B140" t="s">
        <v>311</v>
      </c>
      <c r="C140" t="s">
        <v>456</v>
      </c>
      <c r="D140" t="s">
        <v>98</v>
      </c>
      <c r="E140" s="2">
        <v>43017</v>
      </c>
      <c r="F140">
        <v>23</v>
      </c>
      <c r="G140">
        <v>2</v>
      </c>
      <c r="H140">
        <v>41</v>
      </c>
      <c r="I140">
        <v>4</v>
      </c>
      <c r="J140" t="s">
        <v>167</v>
      </c>
      <c r="K140" s="1" t="str">
        <f>HYPERLINK("http://ovidsp.ovid.com/ovidweb.cgi?T=JS&amp;NEWS=n&amp;CSC=Y&amp;PAGE=toc&amp;D=ovft&amp;AN=00006216-000000000-00000","http://ovidsp.ovid.com/ovidweb.cgi?T=JS&amp;NEWS=n&amp;CSC=Y&amp;PAGE=toc&amp;D=ovft&amp;AN=00006216-000000000-00000")</f>
        <v>http://ovidsp.ovid.com/ovidweb.cgi?T=JS&amp;NEWS=n&amp;CSC=Y&amp;PAGE=toc&amp;D=ovft&amp;AN=00006216-000000000-00000</v>
      </c>
      <c r="L140" t="s">
        <v>551</v>
      </c>
    </row>
    <row r="141" spans="1:12" x14ac:dyDescent="0.25">
      <c r="A141" t="s">
        <v>544</v>
      </c>
      <c r="B141" t="s">
        <v>273</v>
      </c>
      <c r="C141" t="s">
        <v>480</v>
      </c>
      <c r="D141" t="s">
        <v>98</v>
      </c>
      <c r="E141" s="2">
        <v>43017</v>
      </c>
      <c r="F141">
        <v>1</v>
      </c>
      <c r="G141">
        <v>1</v>
      </c>
      <c r="H141">
        <v>5</v>
      </c>
      <c r="I141">
        <v>3</v>
      </c>
      <c r="J141" t="s">
        <v>38</v>
      </c>
      <c r="K141" s="1" t="str">
        <f>HYPERLINK("http://ovidsp.ovid.com/ovidweb.cgi?T=JS&amp;NEWS=n&amp;CSC=Y&amp;PAGE=toc&amp;D=ovft&amp;AN=00063148-000000000-00000","http://ovidsp.ovid.com/ovidweb.cgi?T=JS&amp;NEWS=n&amp;CSC=Y&amp;PAGE=toc&amp;D=ovft&amp;AN=00063148-000000000-00000")</f>
        <v>http://ovidsp.ovid.com/ovidweb.cgi?T=JS&amp;NEWS=n&amp;CSC=Y&amp;PAGE=toc&amp;D=ovft&amp;AN=00063148-000000000-00000</v>
      </c>
      <c r="L141" t="s">
        <v>551</v>
      </c>
    </row>
    <row r="142" spans="1:12" x14ac:dyDescent="0.25">
      <c r="A142" t="s">
        <v>522</v>
      </c>
      <c r="B142" t="s">
        <v>701</v>
      </c>
      <c r="C142" t="s">
        <v>131</v>
      </c>
      <c r="D142" t="s">
        <v>98</v>
      </c>
      <c r="E142" s="2">
        <v>43017</v>
      </c>
      <c r="F142">
        <v>1</v>
      </c>
      <c r="G142">
        <v>1</v>
      </c>
      <c r="H142">
        <v>12</v>
      </c>
      <c r="I142">
        <v>5</v>
      </c>
      <c r="J142" t="s">
        <v>33</v>
      </c>
      <c r="K142" s="1" t="str">
        <f>HYPERLINK("http://ovidsp.ovid.com/ovidweb.cgi?T=JS&amp;NEWS=n&amp;CSC=Y&amp;PAGE=toc&amp;D=ovft&amp;AN=01244666-000000000-00000","http://ovidsp.ovid.com/ovidweb.cgi?T=JS&amp;NEWS=n&amp;CSC=Y&amp;PAGE=toc&amp;D=ovft&amp;AN=01244666-000000000-00000")</f>
        <v>http://ovidsp.ovid.com/ovidweb.cgi?T=JS&amp;NEWS=n&amp;CSC=Y&amp;PAGE=toc&amp;D=ovft&amp;AN=01244666-000000000-00000</v>
      </c>
      <c r="L142" t="s">
        <v>551</v>
      </c>
    </row>
    <row r="143" spans="1:12" x14ac:dyDescent="0.25">
      <c r="A143" t="s">
        <v>94</v>
      </c>
      <c r="B143" t="s">
        <v>336</v>
      </c>
      <c r="C143" t="s">
        <v>456</v>
      </c>
      <c r="D143" t="s">
        <v>401</v>
      </c>
      <c r="E143" s="2">
        <v>43017</v>
      </c>
      <c r="F143">
        <v>21</v>
      </c>
      <c r="G143">
        <v>1</v>
      </c>
      <c r="H143">
        <v>35</v>
      </c>
      <c r="I143">
        <v>4</v>
      </c>
      <c r="J143" t="s">
        <v>259</v>
      </c>
      <c r="K143" s="1" t="str">
        <f>HYPERLINK("http://ovidsp.ovid.com/ovidweb.cgi?T=JS&amp;NEWS=n&amp;CSC=Y&amp;PAGE=toc&amp;D=ovft&amp;AN=00006073-000000000-00000","http://ovidsp.ovid.com/ovidweb.cgi?T=JS&amp;NEWS=n&amp;CSC=Y&amp;PAGE=toc&amp;D=ovft&amp;AN=00006073-000000000-00000")</f>
        <v>http://ovidsp.ovid.com/ovidweb.cgi?T=JS&amp;NEWS=n&amp;CSC=Y&amp;PAGE=toc&amp;D=ovft&amp;AN=00006073-000000000-00000</v>
      </c>
      <c r="L143" t="s">
        <v>551</v>
      </c>
    </row>
    <row r="144" spans="1:12" x14ac:dyDescent="0.25">
      <c r="A144" t="s">
        <v>422</v>
      </c>
      <c r="B144" t="s">
        <v>646</v>
      </c>
      <c r="C144" t="s">
        <v>456</v>
      </c>
      <c r="D144" t="s">
        <v>98</v>
      </c>
      <c r="E144" s="2">
        <v>43017</v>
      </c>
      <c r="F144">
        <v>23</v>
      </c>
      <c r="G144">
        <v>1</v>
      </c>
      <c r="H144">
        <v>38</v>
      </c>
      <c r="I144">
        <v>5</v>
      </c>
      <c r="J144" t="s">
        <v>624</v>
      </c>
      <c r="K144" s="1" t="str">
        <f>HYPERLINK("http://ovidsp.ovid.com/ovidweb.cgi?T=JS&amp;NEWS=n&amp;CSC=Y&amp;PAGE=toc&amp;D=ovft&amp;AN=00024776-000000000-00000","http://ovidsp.ovid.com/ovidweb.cgi?T=JS&amp;NEWS=n&amp;CSC=Y&amp;PAGE=toc&amp;D=ovft&amp;AN=00024776-000000000-00000")</f>
        <v>http://ovidsp.ovid.com/ovidweb.cgi?T=JS&amp;NEWS=n&amp;CSC=Y&amp;PAGE=toc&amp;D=ovft&amp;AN=00024776-000000000-00000</v>
      </c>
      <c r="L144" t="s">
        <v>551</v>
      </c>
    </row>
    <row r="145" spans="1:12" x14ac:dyDescent="0.25">
      <c r="A145" t="s">
        <v>669</v>
      </c>
      <c r="B145" t="s">
        <v>149</v>
      </c>
      <c r="C145" t="s">
        <v>597</v>
      </c>
      <c r="D145" t="s">
        <v>250</v>
      </c>
      <c r="E145" s="2">
        <v>43017</v>
      </c>
      <c r="F145">
        <v>6</v>
      </c>
      <c r="G145">
        <v>1</v>
      </c>
      <c r="H145">
        <v>24</v>
      </c>
      <c r="I145">
        <v>6</v>
      </c>
      <c r="J145" t="s">
        <v>550</v>
      </c>
      <c r="K145" s="1" t="str">
        <f>HYPERLINK("http://ovidsp.ovid.com/ovidweb.cgi?T=JS&amp;NEWS=n&amp;CSC=Y&amp;PAGE=toc&amp;D=ovft&amp;AN=00025580-000000000-00000","http://ovidsp.ovid.com/ovidweb.cgi?T=JS&amp;NEWS=n&amp;CSC=Y&amp;PAGE=toc&amp;D=ovft&amp;AN=00025580-000000000-00000")</f>
        <v>http://ovidsp.ovid.com/ovidweb.cgi?T=JS&amp;NEWS=n&amp;CSC=Y&amp;PAGE=toc&amp;D=ovft&amp;AN=00025580-000000000-00000</v>
      </c>
      <c r="L145" t="s">
        <v>551</v>
      </c>
    </row>
    <row r="146" spans="1:12" x14ac:dyDescent="0.25">
      <c r="A146" t="s">
        <v>83</v>
      </c>
      <c r="B146" t="s">
        <v>113</v>
      </c>
      <c r="C146" t="s">
        <v>428</v>
      </c>
      <c r="D146" t="s">
        <v>13</v>
      </c>
      <c r="E146" s="2">
        <v>43017</v>
      </c>
      <c r="F146">
        <v>7</v>
      </c>
      <c r="G146">
        <v>0</v>
      </c>
      <c r="H146">
        <v>25</v>
      </c>
      <c r="I146">
        <v>0</v>
      </c>
      <c r="J146" t="s">
        <v>351</v>
      </c>
      <c r="K146" s="1" t="str">
        <f>HYPERLINK("http://ovidsp.ovid.com/ovidweb.cgi?T=JS&amp;NEWS=n&amp;CSC=Y&amp;PAGE=toc&amp;D=ovft&amp;AN=00008523-000000000-00000","http://ovidsp.ovid.com/ovidweb.cgi?T=JS&amp;NEWS=n&amp;CSC=Y&amp;PAGE=toc&amp;D=ovft&amp;AN=00008523-000000000-00000")</f>
        <v>http://ovidsp.ovid.com/ovidweb.cgi?T=JS&amp;NEWS=n&amp;CSC=Y&amp;PAGE=toc&amp;D=ovft&amp;AN=00008523-000000000-00000</v>
      </c>
      <c r="L146" t="s">
        <v>551</v>
      </c>
    </row>
    <row r="147" spans="1:12" x14ac:dyDescent="0.25">
      <c r="A147" t="s">
        <v>198</v>
      </c>
      <c r="B147" t="s">
        <v>290</v>
      </c>
      <c r="C147" t="s">
        <v>456</v>
      </c>
      <c r="D147" t="s">
        <v>98</v>
      </c>
      <c r="E147" s="2">
        <v>43017</v>
      </c>
      <c r="F147">
        <v>1</v>
      </c>
      <c r="G147">
        <v>1</v>
      </c>
      <c r="H147">
        <v>15</v>
      </c>
      <c r="I147">
        <v>5</v>
      </c>
      <c r="J147" t="s">
        <v>163</v>
      </c>
      <c r="K147" s="1" t="str">
        <f>HYPERLINK("http://ovidsp.ovid.com/ovidweb.cgi?T=JS&amp;NEWS=n&amp;CSC=Y&amp;PAGE=toc&amp;D=ovft&amp;AN=00152258-000000000-00000","http://ovidsp.ovid.com/ovidweb.cgi?T=JS&amp;NEWS=n&amp;CSC=Y&amp;PAGE=toc&amp;D=ovft&amp;AN=00152258-000000000-00000")</f>
        <v>http://ovidsp.ovid.com/ovidweb.cgi?T=JS&amp;NEWS=n&amp;CSC=Y&amp;PAGE=toc&amp;D=ovft&amp;AN=00152258-000000000-00000</v>
      </c>
      <c r="L147" t="s">
        <v>551</v>
      </c>
    </row>
    <row r="148" spans="1:12" x14ac:dyDescent="0.25">
      <c r="A148" t="s">
        <v>51</v>
      </c>
      <c r="B148" t="s">
        <v>67</v>
      </c>
      <c r="C148" t="s">
        <v>115</v>
      </c>
      <c r="D148" t="s">
        <v>98</v>
      </c>
      <c r="E148" s="2">
        <v>43017</v>
      </c>
      <c r="F148">
        <v>32</v>
      </c>
      <c r="G148">
        <v>1</v>
      </c>
      <c r="H148">
        <v>48</v>
      </c>
      <c r="I148">
        <v>10</v>
      </c>
      <c r="J148" t="s">
        <v>295</v>
      </c>
      <c r="K148" s="1" t="str">
        <f>HYPERLINK("http://ovidsp.ovid.com/ovidweb.cgi?T=JS&amp;NEWS=n&amp;CSC=Y&amp;PAGE=toc&amp;D=ovft&amp;AN=00006247-000000000-00000","http://ovidsp.ovid.com/ovidweb.cgi?T=JS&amp;NEWS=n&amp;CSC=Y&amp;PAGE=toc&amp;D=ovft&amp;AN=00006247-000000000-00000")</f>
        <v>http://ovidsp.ovid.com/ovidweb.cgi?T=JS&amp;NEWS=n&amp;CSC=Y&amp;PAGE=toc&amp;D=ovft&amp;AN=00006247-000000000-00000</v>
      </c>
      <c r="L148" t="s">
        <v>551</v>
      </c>
    </row>
    <row r="149" spans="1:12" x14ac:dyDescent="0.25">
      <c r="A149" t="s">
        <v>360</v>
      </c>
      <c r="B149" t="s">
        <v>111</v>
      </c>
      <c r="C149" t="s">
        <v>456</v>
      </c>
      <c r="D149" t="s">
        <v>98</v>
      </c>
      <c r="E149" s="2">
        <v>43017</v>
      </c>
      <c r="F149">
        <v>45</v>
      </c>
      <c r="G149">
        <v>1</v>
      </c>
      <c r="H149">
        <v>66</v>
      </c>
      <c r="I149">
        <v>5</v>
      </c>
      <c r="J149" t="s">
        <v>431</v>
      </c>
      <c r="K149" s="1" t="str">
        <f>HYPERLINK("http://ovidsp.ovid.com/ovidweb.cgi?T=JS&amp;NEWS=n&amp;CSC=Y&amp;PAGE=toc&amp;D=ovft&amp;AN=00006199-000000000-00000","http://ovidsp.ovid.com/ovidweb.cgi?T=JS&amp;NEWS=n&amp;CSC=Y&amp;PAGE=toc&amp;D=ovft&amp;AN=00006199-000000000-00000")</f>
        <v>http://ovidsp.ovid.com/ovidweb.cgi?T=JS&amp;NEWS=n&amp;CSC=Y&amp;PAGE=toc&amp;D=ovft&amp;AN=00006199-000000000-00000</v>
      </c>
      <c r="L149" t="s">
        <v>551</v>
      </c>
    </row>
    <row r="150" spans="1:12" x14ac:dyDescent="0.25">
      <c r="A150" t="s">
        <v>280</v>
      </c>
      <c r="B150" t="s">
        <v>12</v>
      </c>
      <c r="C150" t="s">
        <v>142</v>
      </c>
      <c r="D150" t="s">
        <v>250</v>
      </c>
      <c r="E150" s="2">
        <v>43017</v>
      </c>
      <c r="F150">
        <v>12</v>
      </c>
      <c r="G150">
        <v>1</v>
      </c>
      <c r="H150">
        <v>30</v>
      </c>
      <c r="I150">
        <v>4</v>
      </c>
      <c r="J150" t="s">
        <v>116</v>
      </c>
      <c r="K150" s="1" t="str">
        <f>HYPERLINK("http://ovidsp.ovid.com/ovidweb.cgi?T=JS&amp;NEWS=n&amp;CSC=Y&amp;PAGE=toc&amp;D=ovft&amp;AN=00006236-000000000-00000","http://ovidsp.ovid.com/ovidweb.cgi?T=JS&amp;NEWS=n&amp;CSC=Y&amp;PAGE=toc&amp;D=ovft&amp;AN=00006236-000000000-00000")</f>
        <v>http://ovidsp.ovid.com/ovidweb.cgi?T=JS&amp;NEWS=n&amp;CSC=Y&amp;PAGE=toc&amp;D=ovft&amp;AN=00006236-000000000-00000</v>
      </c>
      <c r="L150" t="s">
        <v>551</v>
      </c>
    </row>
    <row r="151" spans="1:12" x14ac:dyDescent="0.25">
      <c r="A151" t="s">
        <v>2</v>
      </c>
      <c r="B151" t="s">
        <v>582</v>
      </c>
      <c r="C151" t="s">
        <v>456</v>
      </c>
      <c r="D151" t="s">
        <v>98</v>
      </c>
      <c r="E151" s="2">
        <v>43017</v>
      </c>
      <c r="F151">
        <v>35</v>
      </c>
      <c r="G151">
        <v>1</v>
      </c>
      <c r="H151">
        <v>52</v>
      </c>
      <c r="I151">
        <v>5</v>
      </c>
      <c r="J151" t="s">
        <v>610</v>
      </c>
      <c r="K151" s="1" t="str">
        <f>HYPERLINK("http://ovidsp.ovid.com/ovidweb.cgi?T=JS&amp;NEWS=n&amp;CSC=Y&amp;PAGE=toc&amp;D=ovft&amp;AN=00017285-000000000-00000","http://ovidsp.ovid.com/ovidweb.cgi?T=JS&amp;NEWS=n&amp;CSC=Y&amp;PAGE=toc&amp;D=ovft&amp;AN=00017285-000000000-00000")</f>
        <v>http://ovidsp.ovid.com/ovidweb.cgi?T=JS&amp;NEWS=n&amp;CSC=Y&amp;PAGE=toc&amp;D=ovft&amp;AN=00017285-000000000-00000</v>
      </c>
      <c r="L151" t="s">
        <v>551</v>
      </c>
    </row>
    <row r="152" spans="1:12" x14ac:dyDescent="0.25">
      <c r="A152" t="s">
        <v>245</v>
      </c>
      <c r="B152" t="s">
        <v>119</v>
      </c>
      <c r="C152" t="s">
        <v>456</v>
      </c>
      <c r="D152" t="s">
        <v>98</v>
      </c>
      <c r="E152" s="2">
        <v>43017</v>
      </c>
      <c r="F152">
        <v>85</v>
      </c>
      <c r="G152">
        <v>1</v>
      </c>
      <c r="H152">
        <v>130</v>
      </c>
      <c r="I152">
        <v>0</v>
      </c>
      <c r="J152" t="s">
        <v>228</v>
      </c>
      <c r="K152" s="1" t="str">
        <f>HYPERLINK("http://ovidsp.ovid.com/ovidweb.cgi?T=JS&amp;NEWS=n&amp;CSC=Y&amp;PAGE=toc&amp;D=ovft&amp;AN=00006250-000000000-00000","http://ovidsp.ovid.com/ovidweb.cgi?T=JS&amp;NEWS=n&amp;CSC=Y&amp;PAGE=toc&amp;D=ovft&amp;AN=00006250-000000000-00000")</f>
        <v>http://ovidsp.ovid.com/ovidweb.cgi?T=JS&amp;NEWS=n&amp;CSC=Y&amp;PAGE=toc&amp;D=ovft&amp;AN=00006250-000000000-00000</v>
      </c>
      <c r="L152" t="s">
        <v>551</v>
      </c>
    </row>
    <row r="153" spans="1:12" x14ac:dyDescent="0.25">
      <c r="A153" t="s">
        <v>686</v>
      </c>
      <c r="B153" t="s">
        <v>354</v>
      </c>
      <c r="C153" t="s">
        <v>16</v>
      </c>
      <c r="D153" t="s">
        <v>134</v>
      </c>
      <c r="E153" s="2">
        <v>43017</v>
      </c>
      <c r="F153">
        <v>29</v>
      </c>
      <c r="G153">
        <v>1</v>
      </c>
      <c r="H153">
        <v>44</v>
      </c>
      <c r="I153">
        <v>5</v>
      </c>
      <c r="J153" t="s">
        <v>333</v>
      </c>
      <c r="K153" s="1" t="str">
        <f>HYPERLINK("http://ovidsp.ovid.com/ovidweb.cgi?T=JS&amp;NEWS=n&amp;CSC=Y&amp;PAGE=toc&amp;D=ovft&amp;AN=00006549-000000000-00000","http://ovidsp.ovid.com/ovidweb.cgi?T=JS&amp;NEWS=n&amp;CSC=Y&amp;PAGE=toc&amp;D=ovft&amp;AN=00006549-000000000-00000")</f>
        <v>http://ovidsp.ovid.com/ovidweb.cgi?T=JS&amp;NEWS=n&amp;CSC=Y&amp;PAGE=toc&amp;D=ovft&amp;AN=00006549-000000000-00000</v>
      </c>
      <c r="L153" t="s">
        <v>551</v>
      </c>
    </row>
    <row r="154" spans="1:12" x14ac:dyDescent="0.25">
      <c r="A154" t="s">
        <v>638</v>
      </c>
      <c r="B154" t="s">
        <v>331</v>
      </c>
      <c r="C154" t="s">
        <v>456</v>
      </c>
      <c r="D154" t="s">
        <v>98</v>
      </c>
      <c r="E154" s="2">
        <v>43017</v>
      </c>
      <c r="F154">
        <v>1</v>
      </c>
      <c r="G154">
        <v>1</v>
      </c>
      <c r="H154">
        <v>9</v>
      </c>
      <c r="I154">
        <v>6</v>
      </c>
      <c r="J154" t="s">
        <v>148</v>
      </c>
      <c r="K154" s="1" t="str">
        <f>HYPERLINK("http://ovidsp.ovid.com/ovidweb.cgi?T=JS&amp;NEWS=n&amp;CSC=Y&amp;PAGE=toc&amp;D=ovft&amp;AN=01271211-000000000-00000","http://ovidsp.ovid.com/ovidweb.cgi?T=JS&amp;NEWS=n&amp;CSC=Y&amp;PAGE=toc&amp;D=ovft&amp;AN=01271211-000000000-00000")</f>
        <v>http://ovidsp.ovid.com/ovidweb.cgi?T=JS&amp;NEWS=n&amp;CSC=Y&amp;PAGE=toc&amp;D=ovft&amp;AN=01271211-000000000-00000</v>
      </c>
      <c r="L154" t="s">
        <v>551</v>
      </c>
    </row>
    <row r="155" spans="1:12" x14ac:dyDescent="0.25">
      <c r="A155" t="s">
        <v>169</v>
      </c>
      <c r="B155" t="s">
        <v>611</v>
      </c>
      <c r="C155" t="s">
        <v>456</v>
      </c>
      <c r="D155" t="s">
        <v>98</v>
      </c>
      <c r="E155" s="2">
        <v>43017</v>
      </c>
      <c r="F155">
        <v>20</v>
      </c>
      <c r="G155">
        <v>1</v>
      </c>
      <c r="H155">
        <v>36</v>
      </c>
      <c r="I155">
        <v>5</v>
      </c>
      <c r="J155" t="s">
        <v>363</v>
      </c>
      <c r="K155" s="1" t="str">
        <f>HYPERLINK("http://ovidsp.ovid.com/ovidweb.cgi?T=JS&amp;NEWS=n&amp;CSC=Y&amp;PAGE=toc&amp;D=ovft&amp;AN=00006416-000000000-00000","http://ovidsp.ovid.com/ovidweb.cgi?T=JS&amp;NEWS=n&amp;CSC=Y&amp;PAGE=toc&amp;D=ovft&amp;AN=00006416-000000000-00000")</f>
        <v>http://ovidsp.ovid.com/ovidweb.cgi?T=JS&amp;NEWS=n&amp;CSC=Y&amp;PAGE=toc&amp;D=ovft&amp;AN=00006416-000000000-00000</v>
      </c>
      <c r="L155" t="s">
        <v>551</v>
      </c>
    </row>
    <row r="156" spans="1:12" x14ac:dyDescent="0.25">
      <c r="A156" t="s">
        <v>160</v>
      </c>
      <c r="B156" t="s">
        <v>521</v>
      </c>
      <c r="C156" t="s">
        <v>164</v>
      </c>
      <c r="D156" t="s">
        <v>98</v>
      </c>
      <c r="E156" s="2">
        <v>43017</v>
      </c>
      <c r="F156">
        <v>6</v>
      </c>
      <c r="G156">
        <v>1</v>
      </c>
      <c r="H156">
        <v>8</v>
      </c>
      <c r="I156">
        <v>1</v>
      </c>
      <c r="J156" t="s">
        <v>117</v>
      </c>
      <c r="K156" s="1" t="str">
        <f>HYPERLINK("http://ovidsp.ovid.com/ovidweb.cgi?T=JS&amp;NEWS=n&amp;CSC=Y&amp;PAGE=toc&amp;D=ovft&amp;AN=00134511-000000000-00000","http://ovidsp.ovid.com/ovidweb.cgi?T=JS&amp;NEWS=n&amp;CSC=Y&amp;PAGE=toc&amp;D=ovft&amp;AN=00134511-000000000-00000")</f>
        <v>http://ovidsp.ovid.com/ovidweb.cgi?T=JS&amp;NEWS=n&amp;CSC=Y&amp;PAGE=toc&amp;D=ovft&amp;AN=00134511-000000000-00000</v>
      </c>
      <c r="L156" t="s">
        <v>551</v>
      </c>
    </row>
    <row r="157" spans="1:12" x14ac:dyDescent="0.25">
      <c r="A157" t="s">
        <v>284</v>
      </c>
      <c r="B157" t="s">
        <v>483</v>
      </c>
      <c r="C157" t="s">
        <v>164</v>
      </c>
      <c r="D157" t="s">
        <v>98</v>
      </c>
      <c r="E157" s="2">
        <v>43017</v>
      </c>
      <c r="F157">
        <v>1</v>
      </c>
      <c r="G157">
        <v>1</v>
      </c>
      <c r="H157">
        <v>5</v>
      </c>
      <c r="I157">
        <v>4</v>
      </c>
      <c r="J157" t="s">
        <v>636</v>
      </c>
      <c r="K157" s="1" t="str">
        <f>HYPERLINK("http://ovidsp.ovid.com/ovidweb.cgi?T=JS&amp;NEWS=n&amp;CSC=Y&amp;PAGE=toc&amp;D=ovft&amp;AN=00072700-000000000-00000","http://ovidsp.ovid.com/ovidweb.cgi?T=JS&amp;NEWS=n&amp;CSC=Y&amp;PAGE=toc&amp;D=ovft&amp;AN=00072700-000000000-00000")</f>
        <v>http://ovidsp.ovid.com/ovidweb.cgi?T=JS&amp;NEWS=n&amp;CSC=Y&amp;PAGE=toc&amp;D=ovft&amp;AN=00072700-000000000-00000</v>
      </c>
      <c r="L157" t="s">
        <v>551</v>
      </c>
    </row>
    <row r="158" spans="1:12" x14ac:dyDescent="0.25">
      <c r="A158" t="s">
        <v>581</v>
      </c>
      <c r="B158" t="s">
        <v>588</v>
      </c>
      <c r="C158" t="s">
        <v>247</v>
      </c>
      <c r="D158" t="s">
        <v>98</v>
      </c>
      <c r="E158" s="2">
        <v>43017</v>
      </c>
      <c r="F158">
        <v>84</v>
      </c>
      <c r="G158">
        <v>1</v>
      </c>
      <c r="H158">
        <v>158</v>
      </c>
      <c r="I158">
        <v>10</v>
      </c>
      <c r="J158" t="s">
        <v>10</v>
      </c>
      <c r="K158" s="1" t="str">
        <f>HYPERLINK("http://ovidsp.ovid.com/ovidweb.cgi?T=JS&amp;NEWS=n&amp;CSC=Y&amp;PAGE=toc&amp;D=ovft&amp;AN=00006396-000000000-00000","http://ovidsp.ovid.com/ovidweb.cgi?T=JS&amp;NEWS=n&amp;CSC=Y&amp;PAGE=toc&amp;D=ovft&amp;AN=00006396-000000000-00000")</f>
        <v>http://ovidsp.ovid.com/ovidweb.cgi?T=JS&amp;NEWS=n&amp;CSC=Y&amp;PAGE=toc&amp;D=ovft&amp;AN=00006396-000000000-00000</v>
      </c>
      <c r="L158" t="s">
        <v>551</v>
      </c>
    </row>
    <row r="159" spans="1:12" x14ac:dyDescent="0.25">
      <c r="A159" t="s">
        <v>387</v>
      </c>
      <c r="B159" t="s">
        <v>323</v>
      </c>
      <c r="C159" t="s">
        <v>138</v>
      </c>
      <c r="D159" t="s">
        <v>564</v>
      </c>
      <c r="E159" s="2">
        <v>43017</v>
      </c>
      <c r="F159">
        <v>6</v>
      </c>
      <c r="G159">
        <v>1</v>
      </c>
      <c r="H159">
        <v>18</v>
      </c>
      <c r="I159">
        <v>3</v>
      </c>
      <c r="J159" t="s">
        <v>65</v>
      </c>
      <c r="K159" s="1" t="str">
        <f>HYPERLINK("http://ovidsp.ovid.com/ovidweb.cgi?T=JS&amp;NEWS=n&amp;CSC=Y&amp;PAGE=toc&amp;D=ovft&amp;AN=00130442-000000000-00000","http://ovidsp.ovid.com/ovidweb.cgi?T=JS&amp;NEWS=n&amp;CSC=Y&amp;PAGE=toc&amp;D=ovft&amp;AN=00130442-000000000-00000")</f>
        <v>http://ovidsp.ovid.com/ovidweb.cgi?T=JS&amp;NEWS=n&amp;CSC=Y&amp;PAGE=toc&amp;D=ovft&amp;AN=00130442-000000000-00000</v>
      </c>
      <c r="L159" t="s">
        <v>551</v>
      </c>
    </row>
    <row r="160" spans="1:12" x14ac:dyDescent="0.25">
      <c r="A160" t="s">
        <v>533</v>
      </c>
      <c r="B160" t="s">
        <v>634</v>
      </c>
      <c r="C160" t="s">
        <v>247</v>
      </c>
      <c r="D160" t="s">
        <v>370</v>
      </c>
      <c r="E160" s="2">
        <v>43017</v>
      </c>
      <c r="F160">
        <v>1</v>
      </c>
      <c r="G160">
        <v>1</v>
      </c>
      <c r="H160">
        <v>2</v>
      </c>
      <c r="I160">
        <v>4</v>
      </c>
      <c r="J160" t="s">
        <v>216</v>
      </c>
      <c r="K160" s="1" t="str">
        <f>HYPERLINK("http://ovidsp.ovid.com/ovidweb.cgi?T=JS&amp;NEWS=n&amp;CSC=Y&amp;PAGE=toc&amp;D=ovft&amp;AN=01938936-000000000-00000","http://ovidsp.ovid.com/ovidweb.cgi?T=JS&amp;NEWS=n&amp;CSC=Y&amp;PAGE=toc&amp;D=ovft&amp;AN=01938936-000000000-00000")</f>
        <v>http://ovidsp.ovid.com/ovidweb.cgi?T=JS&amp;NEWS=n&amp;CSC=Y&amp;PAGE=toc&amp;D=ovft&amp;AN=01938936-000000000-00000</v>
      </c>
      <c r="L160" t="s">
        <v>551</v>
      </c>
    </row>
    <row r="161" spans="1:12" x14ac:dyDescent="0.25">
      <c r="A161" t="s">
        <v>193</v>
      </c>
      <c r="B161" t="s">
        <v>179</v>
      </c>
      <c r="C161" t="s">
        <v>456</v>
      </c>
      <c r="D161" t="s">
        <v>98</v>
      </c>
      <c r="E161" s="2">
        <v>43017</v>
      </c>
      <c r="F161">
        <v>1</v>
      </c>
      <c r="G161">
        <v>1</v>
      </c>
      <c r="H161">
        <v>18</v>
      </c>
      <c r="I161">
        <v>9</v>
      </c>
      <c r="J161" t="s">
        <v>293</v>
      </c>
      <c r="K161" s="1" t="str">
        <f>HYPERLINK("http://ovidsp.ovid.com/ovidweb.cgi?T=JS&amp;NEWS=n&amp;CSC=Y&amp;PAGE=toc&amp;D=ovft&amp;AN=00130478-000000000-00000","http://ovidsp.ovid.com/ovidweb.cgi?T=JS&amp;NEWS=n&amp;CSC=Y&amp;PAGE=toc&amp;D=ovft&amp;AN=00130478-000000000-00000")</f>
        <v>http://ovidsp.ovid.com/ovidweb.cgi?T=JS&amp;NEWS=n&amp;CSC=Y&amp;PAGE=toc&amp;D=ovft&amp;AN=00130478-000000000-00000</v>
      </c>
      <c r="L161" t="s">
        <v>551</v>
      </c>
    </row>
    <row r="162" spans="1:12" x14ac:dyDescent="0.25">
      <c r="A162" t="s">
        <v>438</v>
      </c>
      <c r="B162" t="s">
        <v>532</v>
      </c>
      <c r="C162" t="s">
        <v>508</v>
      </c>
      <c r="D162" t="s">
        <v>98</v>
      </c>
      <c r="E162" s="2">
        <v>43017</v>
      </c>
      <c r="F162">
        <v>16</v>
      </c>
      <c r="G162">
        <v>1</v>
      </c>
      <c r="H162">
        <v>33</v>
      </c>
      <c r="I162">
        <v>9</v>
      </c>
      <c r="J162" t="s">
        <v>99</v>
      </c>
      <c r="K162" s="1" t="str">
        <f>HYPERLINK("http://ovidsp.ovid.com/ovidweb.cgi?T=JS&amp;NEWS=n&amp;CSC=Y&amp;PAGE=toc&amp;D=ovft&amp;AN=00006565-000000000-00000","http://ovidsp.ovid.com/ovidweb.cgi?T=JS&amp;NEWS=n&amp;CSC=Y&amp;PAGE=toc&amp;D=ovft&amp;AN=00006565-000000000-00000")</f>
        <v>http://ovidsp.ovid.com/ovidweb.cgi?T=JS&amp;NEWS=n&amp;CSC=Y&amp;PAGE=toc&amp;D=ovft&amp;AN=00006565-000000000-00000</v>
      </c>
      <c r="L162" t="s">
        <v>551</v>
      </c>
    </row>
    <row r="163" spans="1:12" x14ac:dyDescent="0.25">
      <c r="A163" t="s">
        <v>367</v>
      </c>
      <c r="B163" t="s">
        <v>696</v>
      </c>
      <c r="C163" t="s">
        <v>666</v>
      </c>
      <c r="D163" t="s">
        <v>98</v>
      </c>
      <c r="E163" s="2">
        <v>43017</v>
      </c>
      <c r="F163">
        <v>15</v>
      </c>
      <c r="G163">
        <v>1</v>
      </c>
      <c r="H163">
        <v>36</v>
      </c>
      <c r="I163">
        <v>10</v>
      </c>
      <c r="J163" t="s">
        <v>423</v>
      </c>
      <c r="K163" s="1" t="str">
        <f>HYPERLINK("http://ovidsp.ovid.com/ovidweb.cgi?T=JS&amp;NEWS=n&amp;CSC=Y&amp;PAGE=toc&amp;D=ovft&amp;AN=00006454-000000000-00000","http://ovidsp.ovid.com/ovidweb.cgi?T=JS&amp;NEWS=n&amp;CSC=Y&amp;PAGE=toc&amp;D=ovft&amp;AN=00006454-000000000-00000")</f>
        <v>http://ovidsp.ovid.com/ovidweb.cgi?T=JS&amp;NEWS=n&amp;CSC=Y&amp;PAGE=toc&amp;D=ovft&amp;AN=00006454-000000000-00000</v>
      </c>
      <c r="L163" t="s">
        <v>551</v>
      </c>
    </row>
    <row r="164" spans="1:12" x14ac:dyDescent="0.25">
      <c r="A164" t="s">
        <v>9</v>
      </c>
      <c r="B164" t="s">
        <v>605</v>
      </c>
      <c r="C164" t="s">
        <v>456</v>
      </c>
      <c r="D164" t="s">
        <v>401</v>
      </c>
      <c r="E164" s="2">
        <v>43017</v>
      </c>
      <c r="F164">
        <v>29</v>
      </c>
      <c r="G164">
        <v>1</v>
      </c>
      <c r="H164">
        <v>43</v>
      </c>
      <c r="I164">
        <v>4</v>
      </c>
      <c r="J164" t="s">
        <v>259</v>
      </c>
      <c r="K164" s="1" t="str">
        <f>HYPERLINK("http://ovidsp.ovid.com/ovidweb.cgi?T=JS&amp;NEWS=n&amp;CSC=Y&amp;PAGE=toc&amp;D=ovft&amp;AN=01217119-000000000-00000","http://ovidsp.ovid.com/ovidweb.cgi?T=JS&amp;NEWS=n&amp;CSC=Y&amp;PAGE=toc&amp;D=ovft&amp;AN=01217119-000000000-00000")</f>
        <v>http://ovidsp.ovid.com/ovidweb.cgi?T=JS&amp;NEWS=n&amp;CSC=Y&amp;PAGE=toc&amp;D=ovft&amp;AN=01217119-000000000-00000</v>
      </c>
      <c r="L164" t="s">
        <v>551</v>
      </c>
    </row>
    <row r="165" spans="1:12" x14ac:dyDescent="0.25">
      <c r="A165" t="s">
        <v>326</v>
      </c>
      <c r="B165" t="s">
        <v>648</v>
      </c>
      <c r="C165" t="s">
        <v>286</v>
      </c>
      <c r="D165" t="s">
        <v>98</v>
      </c>
      <c r="E165" s="2">
        <v>43017</v>
      </c>
      <c r="F165">
        <v>12</v>
      </c>
      <c r="G165">
        <v>1</v>
      </c>
      <c r="H165">
        <v>29</v>
      </c>
      <c r="I165">
        <v>4</v>
      </c>
      <c r="J165" t="s">
        <v>560</v>
      </c>
      <c r="K165" s="1" t="str">
        <f>HYPERLINK("http://ovidsp.ovid.com/ovidweb.cgi?T=JS&amp;NEWS=n&amp;CSC=Y&amp;PAGE=toc&amp;D=ovft&amp;AN=00001577-000000000-00000","http://ovidsp.ovid.com/ovidweb.cgi?T=JS&amp;NEWS=n&amp;CSC=Y&amp;PAGE=toc&amp;D=ovft&amp;AN=00001577-000000000-00000")</f>
        <v>http://ovidsp.ovid.com/ovidweb.cgi?T=JS&amp;NEWS=n&amp;CSC=Y&amp;PAGE=toc&amp;D=ovft&amp;AN=00001577-000000000-00000</v>
      </c>
      <c r="L165" t="s">
        <v>551</v>
      </c>
    </row>
    <row r="166" spans="1:12" x14ac:dyDescent="0.25">
      <c r="A166" t="s">
        <v>498</v>
      </c>
      <c r="B166" t="s">
        <v>692</v>
      </c>
      <c r="C166" t="s">
        <v>29</v>
      </c>
      <c r="D166" t="s">
        <v>98</v>
      </c>
      <c r="E166" s="2">
        <v>43017</v>
      </c>
      <c r="F166">
        <v>97</v>
      </c>
      <c r="G166">
        <v>1</v>
      </c>
      <c r="H166">
        <v>140</v>
      </c>
      <c r="I166">
        <v>4</v>
      </c>
      <c r="J166" t="s">
        <v>423</v>
      </c>
      <c r="K166" s="1" t="str">
        <f>HYPERLINK("http://ovidsp.ovid.com/ovidweb.cgi?T=JS&amp;NEWS=n&amp;CSC=Y&amp;PAGE=toc&amp;D=ovft&amp;AN=00006534-000000000-00000","http://ovidsp.ovid.com/ovidweb.cgi?T=JS&amp;NEWS=n&amp;CSC=Y&amp;PAGE=toc&amp;D=ovft&amp;AN=00006534-000000000-00000")</f>
        <v>http://ovidsp.ovid.com/ovidweb.cgi?T=JS&amp;NEWS=n&amp;CSC=Y&amp;PAGE=toc&amp;D=ovft&amp;AN=00006534-000000000-00000</v>
      </c>
      <c r="L166" t="s">
        <v>551</v>
      </c>
    </row>
    <row r="167" spans="1:12" x14ac:dyDescent="0.25">
      <c r="A167" t="s">
        <v>454</v>
      </c>
      <c r="B167" t="s">
        <v>590</v>
      </c>
      <c r="C167" t="s">
        <v>29</v>
      </c>
      <c r="D167" t="s">
        <v>98</v>
      </c>
      <c r="E167" s="2">
        <v>43017</v>
      </c>
      <c r="F167">
        <v>1</v>
      </c>
      <c r="G167">
        <v>1</v>
      </c>
      <c r="H167">
        <v>5</v>
      </c>
      <c r="I167">
        <v>8</v>
      </c>
      <c r="J167" t="s">
        <v>22</v>
      </c>
      <c r="K167" s="1" t="str">
        <f>HYPERLINK("http://ovidsp.ovid.com/ovidweb.cgi?T=JS&amp;NEWS=n&amp;CSC=Y&amp;PAGE=toc&amp;D=ovft&amp;AN=01720096-000000000-00000","http://ovidsp.ovid.com/ovidweb.cgi?T=JS&amp;NEWS=n&amp;CSC=Y&amp;PAGE=toc&amp;D=ovft&amp;AN=01720096-000000000-00000")</f>
        <v>http://ovidsp.ovid.com/ovidweb.cgi?T=JS&amp;NEWS=n&amp;CSC=Y&amp;PAGE=toc&amp;D=ovft&amp;AN=01720096-000000000-00000</v>
      </c>
      <c r="L167" t="s">
        <v>551</v>
      </c>
    </row>
    <row r="168" spans="1:12" x14ac:dyDescent="0.25">
      <c r="A168" t="s">
        <v>143</v>
      </c>
      <c r="B168" t="s">
        <v>460</v>
      </c>
      <c r="C168" t="s">
        <v>456</v>
      </c>
      <c r="D168" t="s">
        <v>98</v>
      </c>
      <c r="E168" s="2">
        <v>43017</v>
      </c>
      <c r="F168">
        <v>24</v>
      </c>
      <c r="G168">
        <v>2</v>
      </c>
      <c r="H168">
        <v>37</v>
      </c>
      <c r="I168">
        <v>3</v>
      </c>
      <c r="J168" t="s">
        <v>212</v>
      </c>
      <c r="K168" s="1" t="str">
        <f>HYPERLINK("http://ovidsp.ovid.com/ovidweb.cgi?T=JS&amp;NEWS=n&amp;CSC=Y&amp;PAGE=toc&amp;D=ovft&amp;AN=00006527-000000000-00000","http://ovidsp.ovid.com/ovidweb.cgi?T=JS&amp;NEWS=n&amp;CSC=Y&amp;PAGE=toc&amp;D=ovft&amp;AN=00006527-000000000-00000")</f>
        <v>http://ovidsp.ovid.com/ovidweb.cgi?T=JS&amp;NEWS=n&amp;CSC=Y&amp;PAGE=toc&amp;D=ovft&amp;AN=00006527-000000000-00000</v>
      </c>
      <c r="L168" t="s">
        <v>551</v>
      </c>
    </row>
    <row r="169" spans="1:12" x14ac:dyDescent="0.25">
      <c r="A169" t="s">
        <v>527</v>
      </c>
      <c r="B169" t="s">
        <v>339</v>
      </c>
      <c r="C169" t="s">
        <v>330</v>
      </c>
      <c r="D169" t="s">
        <v>98</v>
      </c>
      <c r="E169" s="2">
        <v>43017</v>
      </c>
      <c r="F169">
        <v>1</v>
      </c>
      <c r="G169">
        <v>1</v>
      </c>
      <c r="H169">
        <v>16</v>
      </c>
      <c r="I169">
        <v>3</v>
      </c>
      <c r="J169" t="s">
        <v>332</v>
      </c>
      <c r="K169" s="1" t="str">
        <f>HYPERLINK("http://ovidsp.ovid.com/ovidweb.cgi?T=JS&amp;NEWS=n&amp;CSC=Y&amp;PAGE=toc&amp;D=ovft&amp;AN=00134384-000000000-00000","http://ovidsp.ovid.com/ovidweb.cgi?T=JS&amp;NEWS=n&amp;CSC=Y&amp;PAGE=toc&amp;D=ovft&amp;AN=00134384-000000000-00000")</f>
        <v>http://ovidsp.ovid.com/ovidweb.cgi?T=JS&amp;NEWS=n&amp;CSC=Y&amp;PAGE=toc&amp;D=ovft&amp;AN=00134384-000000000-00000</v>
      </c>
      <c r="L169" t="s">
        <v>551</v>
      </c>
    </row>
    <row r="170" spans="1:12" x14ac:dyDescent="0.25">
      <c r="A170" t="s">
        <v>104</v>
      </c>
      <c r="B170" t="s">
        <v>344</v>
      </c>
      <c r="C170" t="s">
        <v>32</v>
      </c>
      <c r="D170" t="s">
        <v>250</v>
      </c>
      <c r="E170" s="2">
        <v>43017</v>
      </c>
      <c r="F170">
        <v>1</v>
      </c>
      <c r="G170">
        <v>1</v>
      </c>
      <c r="H170">
        <v>18</v>
      </c>
      <c r="I170">
        <v>2</v>
      </c>
      <c r="J170" t="s">
        <v>567</v>
      </c>
      <c r="K170" s="1" t="str">
        <f>HYPERLINK("http://ovidsp.ovid.com/ovidweb.cgi?T=JS&amp;NEWS=n&amp;CSC=Y&amp;PAGE=toc&amp;D=ovft&amp;AN=00130289-000000000-00000","http://ovidsp.ovid.com/ovidweb.cgi?T=JS&amp;NEWS=n&amp;CSC=Y&amp;PAGE=toc&amp;D=ovft&amp;AN=00130289-000000000-00000")</f>
        <v>http://ovidsp.ovid.com/ovidweb.cgi?T=JS&amp;NEWS=n&amp;CSC=Y&amp;PAGE=toc&amp;D=ovft&amp;AN=00130289-000000000-00000</v>
      </c>
      <c r="L170" t="s">
        <v>551</v>
      </c>
    </row>
    <row r="171" spans="1:12" x14ac:dyDescent="0.25">
      <c r="A171" t="s">
        <v>352</v>
      </c>
      <c r="B171" t="s">
        <v>222</v>
      </c>
      <c r="C171" t="s">
        <v>480</v>
      </c>
      <c r="D171" t="s">
        <v>98</v>
      </c>
      <c r="E171" s="2">
        <v>43017</v>
      </c>
      <c r="F171">
        <v>12</v>
      </c>
      <c r="G171">
        <v>1</v>
      </c>
      <c r="H171">
        <v>22</v>
      </c>
      <c r="I171">
        <v>5</v>
      </c>
      <c r="J171" t="s">
        <v>579</v>
      </c>
      <c r="K171" s="1" t="str">
        <f>HYPERLINK("http://ovidsp.ovid.com/ovidweb.cgi?T=JS&amp;NEWS=n&amp;CSC=Y&amp;PAGE=toc&amp;D=ovft&amp;AN=01269241-000000000-00000","http://ovidsp.ovid.com/ovidweb.cgi?T=JS&amp;NEWS=n&amp;CSC=Y&amp;PAGE=toc&amp;D=ovft&amp;AN=01269241-000000000-00000")</f>
        <v>http://ovidsp.ovid.com/ovidweb.cgi?T=JS&amp;NEWS=n&amp;CSC=Y&amp;PAGE=toc&amp;D=ovft&amp;AN=01269241-000000000-00000</v>
      </c>
      <c r="L171" t="s">
        <v>551</v>
      </c>
    </row>
    <row r="172" spans="1:12" x14ac:dyDescent="0.25">
      <c r="A172" t="s">
        <v>427</v>
      </c>
      <c r="B172" t="s">
        <v>570</v>
      </c>
      <c r="C172" t="s">
        <v>164</v>
      </c>
      <c r="D172" t="s">
        <v>98</v>
      </c>
      <c r="E172" s="2">
        <v>43017</v>
      </c>
      <c r="F172">
        <v>10</v>
      </c>
      <c r="G172">
        <v>1</v>
      </c>
      <c r="H172">
        <v>26</v>
      </c>
      <c r="I172">
        <v>3</v>
      </c>
      <c r="J172" t="s">
        <v>114</v>
      </c>
      <c r="K172" s="1" t="str">
        <f>HYPERLINK("http://ovidsp.ovid.com/ovidweb.cgi?T=JS&amp;NEWS=n&amp;CSC=Y&amp;PAGE=toc&amp;D=ovft&amp;AN=00019514-000000000-00000","http://ovidsp.ovid.com/ovidweb.cgi?T=JS&amp;NEWS=n&amp;CSC=Y&amp;PAGE=toc&amp;D=ovft&amp;AN=00019514-000000000-00000")</f>
        <v>http://ovidsp.ovid.com/ovidweb.cgi?T=JS&amp;NEWS=n&amp;CSC=Y&amp;PAGE=toc&amp;D=ovft&amp;AN=00019514-000000000-00000</v>
      </c>
      <c r="L172" t="s">
        <v>551</v>
      </c>
    </row>
    <row r="173" spans="1:12" x14ac:dyDescent="0.25">
      <c r="A173" t="s">
        <v>202</v>
      </c>
      <c r="B173" t="s">
        <v>136</v>
      </c>
      <c r="C173" t="s">
        <v>316</v>
      </c>
      <c r="D173" t="s">
        <v>606</v>
      </c>
      <c r="E173" s="2">
        <v>43017</v>
      </c>
      <c r="F173">
        <v>1</v>
      </c>
      <c r="G173">
        <v>1</v>
      </c>
      <c r="H173">
        <v>42</v>
      </c>
      <c r="I173">
        <v>5</v>
      </c>
      <c r="J173" t="s">
        <v>645</v>
      </c>
      <c r="K173" s="1" t="str">
        <f>HYPERLINK("http://ovidsp.ovid.com/ovidweb.cgi?T=JS&amp;NEWS=n&amp;CSC=Y&amp;PAGE=toc&amp;D=ovft&amp;AN=00006939-000000000-00000","http://ovidsp.ovid.com/ovidweb.cgi?T=JS&amp;NEWS=n&amp;CSC=Y&amp;PAGE=toc&amp;D=ovft&amp;AN=00006939-000000000-00000")</f>
        <v>http://ovidsp.ovid.com/ovidweb.cgi?T=JS&amp;NEWS=n&amp;CSC=Y&amp;PAGE=toc&amp;D=ovft&amp;AN=00006939-000000000-00000</v>
      </c>
      <c r="L173" t="s">
        <v>551</v>
      </c>
    </row>
    <row r="174" spans="1:12" x14ac:dyDescent="0.25">
      <c r="A174" t="s">
        <v>519</v>
      </c>
      <c r="B174" t="s">
        <v>180</v>
      </c>
      <c r="C174" t="s">
        <v>456</v>
      </c>
      <c r="D174" t="s">
        <v>309</v>
      </c>
      <c r="E174" s="2">
        <v>43017</v>
      </c>
      <c r="F174">
        <v>29</v>
      </c>
      <c r="G174">
        <v>1</v>
      </c>
      <c r="H174">
        <v>35</v>
      </c>
      <c r="I174">
        <v>3</v>
      </c>
      <c r="J174" t="s">
        <v>595</v>
      </c>
      <c r="K174" s="1" t="str">
        <f>HYPERLINK("http://ovidsp.ovid.com/ovidweb.cgi?T=JS&amp;NEWS=n&amp;CSC=Y&amp;PAGE=toc&amp;D=ovft&amp;AN=01893697-000000000-00000","http://ovidsp.ovid.com/ovidweb.cgi?T=JS&amp;NEWS=n&amp;CSC=Y&amp;PAGE=toc&amp;D=ovft&amp;AN=01893697-000000000-00000")</f>
        <v>http://ovidsp.ovid.com/ovidweb.cgi?T=JS&amp;NEWS=n&amp;CSC=Y&amp;PAGE=toc&amp;D=ovft&amp;AN=01893697-000000000-00000</v>
      </c>
      <c r="L174" t="s">
        <v>551</v>
      </c>
    </row>
    <row r="175" spans="1:12" x14ac:dyDescent="0.25">
      <c r="A175" t="s">
        <v>123</v>
      </c>
      <c r="B175" t="s">
        <v>386</v>
      </c>
      <c r="C175" t="s">
        <v>600</v>
      </c>
      <c r="D175" t="s">
        <v>13</v>
      </c>
      <c r="E175" s="2">
        <v>43017</v>
      </c>
      <c r="F175">
        <v>1</v>
      </c>
      <c r="G175">
        <v>1</v>
      </c>
      <c r="H175">
        <v>31</v>
      </c>
      <c r="I175">
        <v>1</v>
      </c>
      <c r="J175" t="s">
        <v>650</v>
      </c>
      <c r="K175" s="1" t="str">
        <f>HYPERLINK("http://ovidsp.ovid.com/ovidweb.cgi?T=JS&amp;NEWS=n&amp;CSC=Y&amp;PAGE=toc&amp;D=ovft&amp;AN=01434777-000000000-00000","http://ovidsp.ovid.com/ovidweb.cgi?T=JS&amp;NEWS=n&amp;CSC=Y&amp;PAGE=toc&amp;D=ovft&amp;AN=01434777-000000000-00000")</f>
        <v>http://ovidsp.ovid.com/ovidweb.cgi?T=JS&amp;NEWS=n&amp;CSC=Y&amp;PAGE=toc&amp;D=ovft&amp;AN=01434777-000000000-00000</v>
      </c>
      <c r="L175" t="s">
        <v>551</v>
      </c>
    </row>
    <row r="176" spans="1:12" x14ac:dyDescent="0.25">
      <c r="A176" t="s">
        <v>490</v>
      </c>
      <c r="B176" t="s">
        <v>324</v>
      </c>
      <c r="C176" t="s">
        <v>517</v>
      </c>
      <c r="D176" t="s">
        <v>98</v>
      </c>
      <c r="E176" s="2">
        <v>43017</v>
      </c>
      <c r="F176">
        <v>117</v>
      </c>
      <c r="G176">
        <v>0</v>
      </c>
      <c r="H176">
        <v>117</v>
      </c>
      <c r="I176">
        <v>0</v>
      </c>
      <c r="J176" t="s">
        <v>663</v>
      </c>
      <c r="K176" s="1" t="str">
        <f>HYPERLINK("http://ovidsp.ovid.com/ovidweb.cgi?T=JS&amp;NEWS=n&amp;CSC=Y&amp;PAGE=toc&amp;D=ovft&amp;AN=01787344-000000000-00000","http://ovidsp.ovid.com/ovidweb.cgi?T=JS&amp;NEWS=n&amp;CSC=Y&amp;PAGE=toc&amp;D=ovft&amp;AN=01787344-000000000-00000")</f>
        <v>http://ovidsp.ovid.com/ovidweb.cgi?T=JS&amp;NEWS=n&amp;CSC=Y&amp;PAGE=toc&amp;D=ovft&amp;AN=01787344-000000000-00000</v>
      </c>
      <c r="L176" t="s">
        <v>551</v>
      </c>
    </row>
    <row r="177" spans="1:12" x14ac:dyDescent="0.25">
      <c r="A177" t="s">
        <v>374</v>
      </c>
      <c r="B177" t="s">
        <v>181</v>
      </c>
      <c r="C177" t="s">
        <v>614</v>
      </c>
      <c r="D177" t="s">
        <v>98</v>
      </c>
      <c r="E177" s="2">
        <v>43017</v>
      </c>
      <c r="F177">
        <v>23</v>
      </c>
      <c r="G177">
        <v>1</v>
      </c>
      <c r="H177">
        <v>44</v>
      </c>
      <c r="I177">
        <v>10</v>
      </c>
      <c r="J177" t="s">
        <v>252</v>
      </c>
      <c r="K177" s="1" t="str">
        <f>HYPERLINK("http://ovidsp.ovid.com/ovidweb.cgi?T=JS&amp;NEWS=n&amp;CSC=Y&amp;PAGE=toc&amp;D=ovft&amp;AN=00007435-000000000-00000","http://ovidsp.ovid.com/ovidweb.cgi?T=JS&amp;NEWS=n&amp;CSC=Y&amp;PAGE=toc&amp;D=ovft&amp;AN=00007435-000000000-00000")</f>
        <v>http://ovidsp.ovid.com/ovidweb.cgi?T=JS&amp;NEWS=n&amp;CSC=Y&amp;PAGE=toc&amp;D=ovft&amp;AN=00007435-000000000-00000</v>
      </c>
      <c r="L177" t="s">
        <v>551</v>
      </c>
    </row>
    <row r="178" spans="1:12" x14ac:dyDescent="0.25">
      <c r="A178" t="s">
        <v>445</v>
      </c>
      <c r="B178" t="s">
        <v>664</v>
      </c>
      <c r="C178" t="s">
        <v>456</v>
      </c>
      <c r="D178" t="s">
        <v>98</v>
      </c>
      <c r="E178" s="2">
        <v>43017</v>
      </c>
      <c r="F178">
        <v>93</v>
      </c>
      <c r="G178">
        <v>1</v>
      </c>
      <c r="H178">
        <v>110</v>
      </c>
      <c r="I178">
        <v>9</v>
      </c>
      <c r="J178" t="s">
        <v>524</v>
      </c>
      <c r="K178" s="1" t="str">
        <f>HYPERLINK("http://ovidsp.ovid.com/ovidweb.cgi?T=JS&amp;NEWS=n&amp;CSC=Y&amp;PAGE=toc&amp;D=ovft&amp;AN=00007611-000000000-00000","http://ovidsp.ovid.com/ovidweb.cgi?T=JS&amp;NEWS=n&amp;CSC=Y&amp;PAGE=toc&amp;D=ovft&amp;AN=00007611-000000000-00000")</f>
        <v>http://ovidsp.ovid.com/ovidweb.cgi?T=JS&amp;NEWS=n&amp;CSC=Y&amp;PAGE=toc&amp;D=ovft&amp;AN=00007611-000000000-00000</v>
      </c>
      <c r="L178" t="s">
        <v>551</v>
      </c>
    </row>
    <row r="179" spans="1:12" x14ac:dyDescent="0.25">
      <c r="A179" t="s">
        <v>20</v>
      </c>
      <c r="B179" t="s">
        <v>484</v>
      </c>
      <c r="C179" t="s">
        <v>101</v>
      </c>
      <c r="D179" t="s">
        <v>98</v>
      </c>
      <c r="E179" s="2">
        <v>43017</v>
      </c>
      <c r="F179">
        <v>21</v>
      </c>
      <c r="G179">
        <v>1</v>
      </c>
      <c r="H179">
        <v>42</v>
      </c>
      <c r="I179">
        <v>19</v>
      </c>
      <c r="J179" t="s">
        <v>71</v>
      </c>
      <c r="K179" s="1" t="str">
        <f>HYPERLINK("http://ovidsp.ovid.com/ovidweb.cgi?T=JS&amp;NEWS=n&amp;CSC=Y&amp;PAGE=toc&amp;D=ovft&amp;AN=00007632-000000000-00000","http://ovidsp.ovid.com/ovidweb.cgi?T=JS&amp;NEWS=n&amp;CSC=Y&amp;PAGE=toc&amp;D=ovft&amp;AN=00007632-000000000-00000")</f>
        <v>http://ovidsp.ovid.com/ovidweb.cgi?T=JS&amp;NEWS=n&amp;CSC=Y&amp;PAGE=toc&amp;D=ovft&amp;AN=00007632-000000000-00000</v>
      </c>
      <c r="L179" t="s">
        <v>551</v>
      </c>
    </row>
    <row r="180" spans="1:12" x14ac:dyDescent="0.25">
      <c r="A180" t="s">
        <v>6</v>
      </c>
      <c r="B180" t="s">
        <v>403</v>
      </c>
      <c r="C180" t="s">
        <v>101</v>
      </c>
      <c r="D180" t="s">
        <v>98</v>
      </c>
      <c r="E180" s="2">
        <v>43017</v>
      </c>
      <c r="F180">
        <v>0</v>
      </c>
      <c r="G180">
        <v>0</v>
      </c>
      <c r="H180">
        <v>2016</v>
      </c>
      <c r="I180">
        <v>0</v>
      </c>
      <c r="J180" t="s">
        <v>587</v>
      </c>
      <c r="K180" s="1" t="str">
        <f>HYPERLINK("http://ovidsp.ovid.com/ovidweb.cgi?T=JS&amp;NEWS=n&amp;CSC=Y&amp;PAGE=toc&amp;D=ovft&amp;AN=00152232-000000000-00000","http://ovidsp.ovid.com/ovidweb.cgi?T=JS&amp;NEWS=n&amp;CSC=Y&amp;PAGE=toc&amp;D=ovft&amp;AN=00152232-000000000-00000")</f>
        <v>http://ovidsp.ovid.com/ovidweb.cgi?T=JS&amp;NEWS=n&amp;CSC=Y&amp;PAGE=toc&amp;D=ovft&amp;AN=00152232-000000000-00000</v>
      </c>
      <c r="L180" t="s">
        <v>551</v>
      </c>
    </row>
    <row r="181" spans="1:12" x14ac:dyDescent="0.25">
      <c r="A181" t="s">
        <v>644</v>
      </c>
      <c r="B181" t="s">
        <v>561</v>
      </c>
      <c r="C181" t="s">
        <v>55</v>
      </c>
      <c r="D181" t="s">
        <v>476</v>
      </c>
      <c r="E181" s="2">
        <v>43017</v>
      </c>
      <c r="F181">
        <v>1</v>
      </c>
      <c r="G181">
        <v>1</v>
      </c>
      <c r="H181">
        <v>48</v>
      </c>
      <c r="I181">
        <v>10</v>
      </c>
      <c r="J181" t="s">
        <v>195</v>
      </c>
      <c r="K181" s="1" t="str">
        <f>HYPERLINK("http://ovidsp.ovid.com/ovidweb.cgi?T=JS&amp;NEWS=n&amp;CSC=Y&amp;PAGE=toc&amp;D=ovft&amp;AN=00007670-000000000-00000","http://ovidsp.ovid.com/ovidweb.cgi?T=JS&amp;NEWS=n&amp;CSC=Y&amp;PAGE=toc&amp;D=ovft&amp;AN=00007670-000000000-00000")</f>
        <v>http://ovidsp.ovid.com/ovidweb.cgi?T=JS&amp;NEWS=n&amp;CSC=Y&amp;PAGE=toc&amp;D=ovft&amp;AN=00007670-000000000-00000</v>
      </c>
      <c r="L181" t="s">
        <v>551</v>
      </c>
    </row>
    <row r="182" spans="1:12" x14ac:dyDescent="0.25">
      <c r="A182" t="s">
        <v>630</v>
      </c>
      <c r="B182" t="s">
        <v>539</v>
      </c>
      <c r="C182" t="s">
        <v>502</v>
      </c>
      <c r="D182" t="s">
        <v>98</v>
      </c>
      <c r="E182" s="2">
        <v>43017</v>
      </c>
      <c r="F182">
        <v>1</v>
      </c>
      <c r="G182" t="s">
        <v>385</v>
      </c>
      <c r="H182">
        <v>20</v>
      </c>
      <c r="I182">
        <v>12</v>
      </c>
      <c r="J182" t="s">
        <v>359</v>
      </c>
      <c r="K182" s="1" t="str">
        <f>HYPERLINK("http://ovidsp.ovid.com/ovidweb.cgi?T=JS&amp;NEWS=n&amp;CSC=Y&amp;PAGE=toc&amp;D=ovft&amp;AN=01787395-000000000-00000","http://ovidsp.ovid.com/ovidweb.cgi?T=JS&amp;NEWS=n&amp;CSC=Y&amp;PAGE=toc&amp;D=ovft&amp;AN=01787395-000000000-00000")</f>
        <v>http://ovidsp.ovid.com/ovidweb.cgi?T=JS&amp;NEWS=n&amp;CSC=Y&amp;PAGE=toc&amp;D=ovft&amp;AN=01787395-000000000-00000</v>
      </c>
      <c r="L182" t="s">
        <v>551</v>
      </c>
    </row>
    <row r="183" spans="1:12" x14ac:dyDescent="0.25">
      <c r="A183" t="s">
        <v>680</v>
      </c>
      <c r="B183" t="s">
        <v>486</v>
      </c>
      <c r="C183" t="s">
        <v>523</v>
      </c>
      <c r="D183" t="s">
        <v>98</v>
      </c>
      <c r="E183" s="2">
        <v>43017</v>
      </c>
      <c r="F183">
        <v>20</v>
      </c>
      <c r="G183">
        <v>1</v>
      </c>
      <c r="H183">
        <v>28</v>
      </c>
      <c r="I183">
        <v>3</v>
      </c>
      <c r="J183" t="s">
        <v>81</v>
      </c>
      <c r="K183" s="1" t="str">
        <f>HYPERLINK("http://ovidsp.ovid.com/ovidweb.cgi?T=JS&amp;NEWS=n&amp;CSC=Y&amp;PAGE=toc&amp;D=ovft&amp;AN=01367895-000000000-00000","http://ovidsp.ovid.com/ovidweb.cgi?T=JS&amp;NEWS=n&amp;CSC=Y&amp;PAGE=toc&amp;D=ovft&amp;AN=01367895-000000000-00000")</f>
        <v>http://ovidsp.ovid.com/ovidweb.cgi?T=JS&amp;NEWS=n&amp;CSC=Y&amp;PAGE=toc&amp;D=ovft&amp;AN=01367895-000000000-00000</v>
      </c>
      <c r="L183" t="s">
        <v>551</v>
      </c>
    </row>
    <row r="184" spans="1:12" x14ac:dyDescent="0.25">
      <c r="A184" t="s">
        <v>474</v>
      </c>
      <c r="B184" t="s">
        <v>238</v>
      </c>
      <c r="C184" t="s">
        <v>456</v>
      </c>
      <c r="D184" t="s">
        <v>98</v>
      </c>
      <c r="E184" s="2">
        <v>43017</v>
      </c>
      <c r="F184">
        <v>17</v>
      </c>
      <c r="G184">
        <v>2</v>
      </c>
      <c r="H184">
        <v>32</v>
      </c>
      <c r="I184">
        <v>3</v>
      </c>
      <c r="J184" t="s">
        <v>489</v>
      </c>
      <c r="K184" s="1" t="str">
        <f>HYPERLINK("http://ovidsp.ovid.com/ovidweb.cgi?T=JS&amp;NEWS=n&amp;CSC=Y&amp;PAGE=toc&amp;D=ovft&amp;AN=00008486-000000000-00000","http://ovidsp.ovid.com/ovidweb.cgi?T=JS&amp;NEWS=n&amp;CSC=Y&amp;PAGE=toc&amp;D=ovft&amp;AN=00008486-000000000-00000")</f>
        <v>http://ovidsp.ovid.com/ovidweb.cgi?T=JS&amp;NEWS=n&amp;CSC=Y&amp;PAGE=toc&amp;D=ovft&amp;AN=00008486-000000000-00000</v>
      </c>
      <c r="L184" t="s">
        <v>551</v>
      </c>
    </row>
    <row r="185" spans="1:12" x14ac:dyDescent="0.25">
      <c r="A185" t="s">
        <v>338</v>
      </c>
      <c r="B185" t="s">
        <v>580</v>
      </c>
      <c r="C185" t="s">
        <v>456</v>
      </c>
      <c r="D185" t="s">
        <v>98</v>
      </c>
      <c r="E185" s="2">
        <v>43017</v>
      </c>
      <c r="F185">
        <v>21</v>
      </c>
      <c r="G185">
        <v>1</v>
      </c>
      <c r="H185">
        <v>28</v>
      </c>
      <c r="I185">
        <v>2</v>
      </c>
      <c r="J185" t="s">
        <v>210</v>
      </c>
      <c r="K185" s="1" t="str">
        <f>HYPERLINK("http://ovidsp.ovid.com/ovidweb.cgi?T=JS&amp;NEWS=n&amp;CSC=Y&amp;PAGE=toc&amp;D=ovft&amp;AN=00007815-000000000-00000","http://ovidsp.ovid.com/ovidweb.cgi?T=JS&amp;NEWS=n&amp;CSC=Y&amp;PAGE=toc&amp;D=ovft&amp;AN=00007815-000000000-00000")</f>
        <v>http://ovidsp.ovid.com/ovidweb.cgi?T=JS&amp;NEWS=n&amp;CSC=Y&amp;PAGE=toc&amp;D=ovft&amp;AN=00007815-000000000-00000</v>
      </c>
      <c r="L185" t="s">
        <v>551</v>
      </c>
    </row>
    <row r="186" spans="1:12" x14ac:dyDescent="0.25">
      <c r="A186" t="s">
        <v>410</v>
      </c>
      <c r="B186" t="s">
        <v>93</v>
      </c>
      <c r="C186" t="s">
        <v>456</v>
      </c>
      <c r="D186" t="s">
        <v>98</v>
      </c>
      <c r="E186" s="2">
        <v>43017</v>
      </c>
      <c r="F186">
        <v>13</v>
      </c>
      <c r="G186">
        <v>3</v>
      </c>
      <c r="H186">
        <v>33</v>
      </c>
      <c r="I186">
        <v>3</v>
      </c>
      <c r="J186" t="s">
        <v>504</v>
      </c>
      <c r="K186" s="1" t="str">
        <f>HYPERLINK("http://ovidsp.ovid.com/ovidweb.cgi?T=JS&amp;NEWS=n&amp;CSC=Y&amp;PAGE=toc&amp;D=ovft&amp;AN=00013614-000000000-00000","http://ovidsp.ovid.com/ovidweb.cgi?T=JS&amp;NEWS=n&amp;CSC=Y&amp;PAGE=toc&amp;D=ovft&amp;AN=00013614-000000000-00000")</f>
        <v>http://ovidsp.ovid.com/ovidweb.cgi?T=JS&amp;NEWS=n&amp;CSC=Y&amp;PAGE=toc&amp;D=ovft&amp;AN=00013614-000000000-00000</v>
      </c>
      <c r="L186" t="s">
        <v>551</v>
      </c>
    </row>
    <row r="187" spans="1:12" x14ac:dyDescent="0.25">
      <c r="A187" t="s">
        <v>153</v>
      </c>
      <c r="B187" t="s">
        <v>341</v>
      </c>
      <c r="C187" t="s">
        <v>456</v>
      </c>
      <c r="D187" t="s">
        <v>98</v>
      </c>
      <c r="E187" s="2">
        <v>43017</v>
      </c>
      <c r="F187">
        <v>22</v>
      </c>
      <c r="G187">
        <v>1</v>
      </c>
      <c r="H187">
        <v>37</v>
      </c>
      <c r="I187">
        <v>3</v>
      </c>
      <c r="J187" t="s">
        <v>92</v>
      </c>
      <c r="K187" s="1" t="str">
        <f>HYPERLINK("http://ovidsp.ovid.com/ovidweb.cgi?T=JS&amp;NEWS=n&amp;CSC=Y&amp;PAGE=toc&amp;D=ovft&amp;AN=00011363-000000000-00000","http://ovidsp.ovid.com/ovidweb.cgi?T=JS&amp;NEWS=n&amp;CSC=Y&amp;PAGE=toc&amp;D=ovft&amp;AN=00011363-000000000-00000")</f>
        <v>http://ovidsp.ovid.com/ovidweb.cgi?T=JS&amp;NEWS=n&amp;CSC=Y&amp;PAGE=toc&amp;D=ovft&amp;AN=00011363-000000000-00000</v>
      </c>
      <c r="L187" t="s">
        <v>551</v>
      </c>
    </row>
    <row r="188" spans="1:12" x14ac:dyDescent="0.25">
      <c r="A188" t="s">
        <v>434</v>
      </c>
      <c r="B188" t="s">
        <v>482</v>
      </c>
      <c r="C188" t="s">
        <v>303</v>
      </c>
      <c r="D188" t="s">
        <v>98</v>
      </c>
      <c r="E188" s="2">
        <v>43017</v>
      </c>
      <c r="F188">
        <v>121</v>
      </c>
      <c r="G188">
        <v>0</v>
      </c>
      <c r="H188">
        <v>128</v>
      </c>
      <c r="I188">
        <v>0</v>
      </c>
      <c r="J188" t="s">
        <v>85</v>
      </c>
      <c r="K188" s="1" t="str">
        <f>HYPERLINK("http://ovidsp.ovid.com/ovidweb.cgi?T=JS&amp;NEWS=n&amp;CSC=Y&amp;PAGE=toc&amp;D=ovft&amp;AN=00153307-000000000-00000","http://ovidsp.ovid.com/ovidweb.cgi?T=JS&amp;NEWS=n&amp;CSC=Y&amp;PAGE=toc&amp;D=ovft&amp;AN=00153307-000000000-00000")</f>
        <v>http://ovidsp.ovid.com/ovidweb.cgi?T=JS&amp;NEWS=n&amp;CSC=Y&amp;PAGE=toc&amp;D=ovft&amp;AN=00153307-000000000-00000</v>
      </c>
      <c r="L188" t="s">
        <v>551</v>
      </c>
    </row>
    <row r="189" spans="1:12" x14ac:dyDescent="0.25">
      <c r="A189" t="s">
        <v>127</v>
      </c>
      <c r="B189" t="s">
        <v>443</v>
      </c>
      <c r="C189" t="s">
        <v>303</v>
      </c>
      <c r="D189" t="s">
        <v>98</v>
      </c>
      <c r="E189" s="2">
        <v>43017</v>
      </c>
      <c r="F189">
        <v>115</v>
      </c>
      <c r="G189">
        <v>0</v>
      </c>
      <c r="H189">
        <v>115</v>
      </c>
      <c r="I189">
        <v>0</v>
      </c>
      <c r="J189" t="s">
        <v>229</v>
      </c>
      <c r="K189" s="1" t="str">
        <f>HYPERLINK("http://ovidsp.ovid.com/ovidweb.cgi?T=JS&amp;NEWS=n&amp;CSC=Y&amp;PAGE=toc&amp;D=ovft&amp;AN=00594858-000000000-00000","http://ovidsp.ovid.com/ovidweb.cgi?T=JS&amp;NEWS=n&amp;CSC=Y&amp;PAGE=toc&amp;D=ovft&amp;AN=00594858-000000000-00000")</f>
        <v>http://ovidsp.ovid.com/ovidweb.cgi?T=JS&amp;NEWS=n&amp;CSC=Y&amp;PAGE=toc&amp;D=ovft&amp;AN=00594858-000000000-00000</v>
      </c>
      <c r="L189" t="s">
        <v>551</v>
      </c>
    </row>
    <row r="190" spans="1:12" x14ac:dyDescent="0.25">
      <c r="A190" t="s">
        <v>364</v>
      </c>
      <c r="B190" t="s">
        <v>437</v>
      </c>
      <c r="C190" t="s">
        <v>271</v>
      </c>
      <c r="D190" t="s">
        <v>98</v>
      </c>
      <c r="E190" s="2">
        <v>43017</v>
      </c>
      <c r="F190">
        <v>61</v>
      </c>
      <c r="G190">
        <v>1</v>
      </c>
      <c r="H190">
        <v>101</v>
      </c>
      <c r="I190">
        <v>10</v>
      </c>
      <c r="J190" t="s">
        <v>477</v>
      </c>
      <c r="K190" s="1" t="str">
        <f>HYPERLINK("http://ovidsp.ovid.com/ovidweb.cgi?T=JS&amp;NEWS=n&amp;CSC=Y&amp;PAGE=toc&amp;D=ovft&amp;AN=00007890-000000000-00000","http://ovidsp.ovid.com/ovidweb.cgi?T=JS&amp;NEWS=n&amp;CSC=Y&amp;PAGE=toc&amp;D=ovft&amp;AN=00007890-000000000-00000")</f>
        <v>http://ovidsp.ovid.com/ovidweb.cgi?T=JS&amp;NEWS=n&amp;CSC=Y&amp;PAGE=toc&amp;D=ovft&amp;AN=00007890-000000000-00000</v>
      </c>
      <c r="L190" t="s">
        <v>551</v>
      </c>
    </row>
    <row r="191" spans="1:12" x14ac:dyDescent="0.25">
      <c r="A191" t="s">
        <v>42</v>
      </c>
      <c r="B191" t="s">
        <v>61</v>
      </c>
      <c r="C191" t="s">
        <v>271</v>
      </c>
      <c r="D191" t="s">
        <v>98</v>
      </c>
      <c r="E191" s="2">
        <v>43017</v>
      </c>
      <c r="F191">
        <v>1</v>
      </c>
      <c r="G191">
        <v>1</v>
      </c>
      <c r="H191">
        <v>3</v>
      </c>
      <c r="I191">
        <v>9</v>
      </c>
      <c r="J191" t="s">
        <v>698</v>
      </c>
      <c r="K191" s="1" t="str">
        <f>HYPERLINK("http://ovidsp.ovid.com/ovidweb.cgi?T=JS&amp;NEWS=n&amp;CSC=Y&amp;PAGE=toc&amp;D=ovft&amp;AN=01845228-000000000-00000","http://ovidsp.ovid.com/ovidweb.cgi?T=JS&amp;NEWS=n&amp;CSC=Y&amp;PAGE=toc&amp;D=ovft&amp;AN=01845228-000000000-00000")</f>
        <v>http://ovidsp.ovid.com/ovidweb.cgi?T=JS&amp;NEWS=n&amp;CSC=Y&amp;PAGE=toc&amp;D=ovft&amp;AN=01845228-000000000-00000</v>
      </c>
      <c r="L191" t="s">
        <v>551</v>
      </c>
    </row>
    <row r="192" spans="1:12" x14ac:dyDescent="0.25">
      <c r="A192" t="s">
        <v>622</v>
      </c>
      <c r="B192" t="s">
        <v>186</v>
      </c>
      <c r="C192" t="s">
        <v>456</v>
      </c>
      <c r="D192" t="s">
        <v>401</v>
      </c>
      <c r="E192" s="2">
        <v>43017</v>
      </c>
      <c r="F192">
        <v>23</v>
      </c>
      <c r="G192">
        <v>1</v>
      </c>
      <c r="H192">
        <v>37</v>
      </c>
      <c r="I192">
        <v>4</v>
      </c>
      <c r="J192" t="s">
        <v>203</v>
      </c>
      <c r="K192" s="1" t="str">
        <f>HYPERLINK("http://ovidsp.ovid.com/ovidweb.cgi?T=JS&amp;NEWS=n&amp;CSC=Y&amp;PAGE=toc&amp;D=ovft&amp;AN=00007565-000000000-00000","http://ovidsp.ovid.com/ovidweb.cgi?T=JS&amp;NEWS=n&amp;CSC=Y&amp;PAGE=toc&amp;D=ovft&amp;AN=00007565-000000000-00000")</f>
        <v>http://ovidsp.ovid.com/ovidweb.cgi?T=JS&amp;NEWS=n&amp;CSC=Y&amp;PAGE=toc&amp;D=ovft&amp;AN=00007565-000000000-00000</v>
      </c>
      <c r="L192" t="s">
        <v>551</v>
      </c>
    </row>
    <row r="193" spans="1:12" x14ac:dyDescent="0.25">
      <c r="A193" t="s">
        <v>124</v>
      </c>
      <c r="B193" t="s">
        <v>261</v>
      </c>
      <c r="C193" t="s">
        <v>234</v>
      </c>
      <c r="D193" t="s">
        <v>250</v>
      </c>
      <c r="E193" s="2">
        <v>43017</v>
      </c>
      <c r="F193">
        <v>21</v>
      </c>
      <c r="G193">
        <v>1</v>
      </c>
      <c r="H193">
        <v>39</v>
      </c>
      <c r="I193">
        <v>10</v>
      </c>
      <c r="J193" t="s">
        <v>555</v>
      </c>
      <c r="K193" s="1" t="str">
        <f>HYPERLINK("http://ovidsp.ovid.com/ovidweb.cgi?T=JS&amp;NEWS=n&amp;CSC=Y&amp;PAGE=toc&amp;D=ovft&amp;AN=00008136-000000000-00000","http://ovidsp.ovid.com/ovidweb.cgi?T=JS&amp;NEWS=n&amp;CSC=Y&amp;PAGE=toc&amp;D=ovft&amp;AN=00008136-000000000-00000")</f>
        <v>http://ovidsp.ovid.com/ovidweb.cgi?T=JS&amp;NEWS=n&amp;CSC=Y&amp;PAGE=toc&amp;D=ovft&amp;AN=00008136-000000000-00000</v>
      </c>
      <c r="L193" t="s">
        <v>551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3"/>
  <sheetViews>
    <sheetView tabSelected="1" zoomScaleNormal="100" workbookViewId="0">
      <pane ySplit="1" topLeftCell="A2" activePane="bottomLeft" state="frozen"/>
      <selection pane="bottomLeft" activeCell="B11" sqref="B11"/>
    </sheetView>
  </sheetViews>
  <sheetFormatPr defaultColWidth="9.140625" defaultRowHeight="15" x14ac:dyDescent="0.25"/>
  <cols>
    <col min="1" max="1" width="24.5703125" customWidth="1"/>
    <col min="2" max="2" width="73.28515625" customWidth="1"/>
    <col min="3" max="3" width="16.85546875" bestFit="1" customWidth="1"/>
  </cols>
  <sheetData>
    <row r="1" spans="1:3" x14ac:dyDescent="0.25">
      <c r="A1" s="3" t="s">
        <v>462</v>
      </c>
      <c r="B1" s="3" t="s">
        <v>589</v>
      </c>
      <c r="C1" s="5" t="s">
        <v>294</v>
      </c>
    </row>
    <row r="2" spans="1:3" ht="16.5" customHeight="1" x14ac:dyDescent="0.25">
      <c r="A2" t="s">
        <v>706</v>
      </c>
      <c r="B2" s="4" t="s">
        <v>708</v>
      </c>
      <c r="C2" s="2">
        <v>43017</v>
      </c>
    </row>
    <row r="3" spans="1:3" ht="15.75" customHeight="1" x14ac:dyDescent="0.25">
      <c r="A3" t="s">
        <v>707</v>
      </c>
      <c r="B3" s="4" t="s">
        <v>709</v>
      </c>
      <c r="C3" s="2">
        <v>43017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8"/>
  <sheetViews>
    <sheetView zoomScaleNormal="100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40.7109375" customWidth="1"/>
    <col min="2" max="2" width="78.42578125" bestFit="1" customWidth="1"/>
  </cols>
  <sheetData>
    <row r="1" spans="1:2" x14ac:dyDescent="0.25">
      <c r="A1" s="3" t="s">
        <v>23</v>
      </c>
      <c r="B1" s="3" t="s">
        <v>589</v>
      </c>
    </row>
    <row r="2" spans="1:2" x14ac:dyDescent="0.25">
      <c r="A2" t="s">
        <v>54</v>
      </c>
      <c r="B2" s="1" t="str">
        <f>HYPERLINK("http://ovidsp.ovid.com/ovidweb.cgi?T=JS&amp;PAGE=dblist","http://ovidsp.ovid.com/ovidweb.cgi?T=JS&amp;PAGE=dblist")</f>
        <v>http://ovidsp.ovid.com/ovidweb.cgi?T=JS&amp;PAGE=dblist</v>
      </c>
    </row>
    <row r="3" spans="1:2" x14ac:dyDescent="0.25">
      <c r="A3" t="s">
        <v>7</v>
      </c>
      <c r="B3" s="1" t="str">
        <f>HYPERLINK("http://ovidsp.ovid.com/ovidweb.cgi?T=JS&amp;NEWS=n&amp;CSC=Y&amp;PAGE=browse&amp;D=ovft","http://ovidsp.ovid.com/ovidweb.cgi?T=JS&amp;NEWS=n&amp;CSC=Y&amp;PAGE=browse&amp;D=ovft")</f>
        <v>http://ovidsp.ovid.com/ovidweb.cgi?T=JS&amp;NEWS=n&amp;CSC=Y&amp;PAGE=browse&amp;D=ovft</v>
      </c>
    </row>
    <row r="4" spans="1:2" x14ac:dyDescent="0.25">
      <c r="A4" t="s">
        <v>257</v>
      </c>
      <c r="B4" s="1" t="str">
        <f>HYPERLINK("http://ovidsp.ovid.com/ovidweb.cgi?T=JS&amp;NEWS=n&amp;CSC=Y&amp;PAGE=main&amp;D=baov","http://ovidsp.ovid.com/ovidweb.cgi?T=JS&amp;NEWS=n&amp;CSC=Y&amp;PAGE=main&amp;D=baov")</f>
        <v>http://ovidsp.ovid.com/ovidweb.cgi?T=JS&amp;NEWS=n&amp;CSC=Y&amp;PAGE=main&amp;D=baov</v>
      </c>
    </row>
    <row r="5" spans="1:2" x14ac:dyDescent="0.25">
      <c r="A5" t="s">
        <v>466</v>
      </c>
      <c r="B5" s="1" t="str">
        <f>HYPERLINK("http://ovidsp.ovid.com/ovidweb.cgi?T=JS&amp;NEWS=n&amp;CSC=Y&amp;PAGE=browse&amp;D=yrovft","http://ovidsp.ovid.com/ovidweb.cgi?T=JS&amp;NEWS=n&amp;CSC=Y&amp;PAGE=browse&amp;D=yrovft")</f>
        <v>http://ovidsp.ovid.com/ovidweb.cgi?T=JS&amp;NEWS=n&amp;CSC=Y&amp;PAGE=browse&amp;D=yrovft</v>
      </c>
    </row>
    <row r="6" spans="1:2" x14ac:dyDescent="0.25">
      <c r="A6" t="s">
        <v>676</v>
      </c>
      <c r="B6" s="1" t="str">
        <f>HYPERLINK("http://ovidsp.ovid.com/ovidweb.cgi?T=JS&amp;NEWS=n&amp;PAGE=main&amp;D=ovft","http://ovidsp.ovid.com/ovidweb.cgi?T=JS&amp;NEWS=n&amp;PAGE=main&amp;D=ovft")</f>
        <v>http://ovidsp.ovid.com/ovidweb.cgi?T=JS&amp;NEWS=n&amp;PAGE=main&amp;D=ovft</v>
      </c>
    </row>
    <row r="7" spans="1:2" x14ac:dyDescent="0.25">
      <c r="A7" t="s">
        <v>62</v>
      </c>
      <c r="B7" s="1" t="str">
        <f>HYPERLINK("http://ovidsp.ovid.com/ovidweb.cgi?T=JS&amp;NEWS=n&amp;PAGE=main&amp;D=books","http://ovidsp.ovid.com/ovidweb.cgi?T=JS&amp;NEWS=n&amp;PAGE=main&amp;D=books")</f>
        <v>http://ovidsp.ovid.com/ovidweb.cgi?T=JS&amp;NEWS=n&amp;PAGE=main&amp;D=books</v>
      </c>
    </row>
    <row r="8" spans="1:2" x14ac:dyDescent="0.25">
      <c r="A8" t="s">
        <v>78</v>
      </c>
      <c r="B8" s="1" t="str">
        <f>HYPERLINK("http://ovidsp.ovid.com/ovidweb.cgi?T=JS&amp;NEWS=n&amp;PAGE=main&amp;D=yrovft","http://ovidsp.ovid.com/ovidweb.cgi?T=JS&amp;NEWS=n&amp;PAGE=main&amp;D=yrovft")</f>
        <v>http://ovidsp.ovid.com/ovidweb.cgi?T=JS&amp;NEWS=n&amp;PAGE=main&amp;D=yrovft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iraNo xmlns="13dbcf05-ea33-4c3c-9383-3c4d054296f2" xsi:nil="true"/>
    <ImageCreateDate xmlns="114A167B-26F9-47CB-85FA-F231D012E5F7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7C85F49CCC882B4EA791107A0C3F0950" ma:contentTypeVersion="1" ma:contentTypeDescription="Upload an image." ma:contentTypeScope="" ma:versionID="0a12d27314ae639a483837f9d21bb878">
  <xsd:schema xmlns:xsd="http://www.w3.org/2001/XMLSchema" xmlns:xs="http://www.w3.org/2001/XMLSchema" xmlns:p="http://schemas.microsoft.com/office/2006/metadata/properties" xmlns:ns1="http://schemas.microsoft.com/sharepoint/v3" xmlns:ns2="114A167B-26F9-47CB-85FA-F231D012E5F7" xmlns:ns3="http://schemas.microsoft.com/sharepoint/v3/fields" xmlns:ns4="13dbcf05-ea33-4c3c-9383-3c4d054296f2" targetNamespace="http://schemas.microsoft.com/office/2006/metadata/properties" ma:root="true" ma:fieldsID="bebce653bbb05c70ca9cea9eae2396c5" ns1:_="" ns2:_="" ns3:_="" ns4:_="">
    <xsd:import namespace="http://schemas.microsoft.com/sharepoint/v3"/>
    <xsd:import namespace="114A167B-26F9-47CB-85FA-F231D012E5F7"/>
    <xsd:import namespace="http://schemas.microsoft.com/sharepoint/v3/fields"/>
    <xsd:import namespace="13dbcf05-ea33-4c3c-9383-3c4d054296f2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  <xsd:element ref="ns4:SiraN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4A167B-26F9-47CB-85FA-F231D012E5F7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dbcf05-ea33-4c3c-9383-3c4d054296f2" elementFormDefault="qualified">
    <xsd:import namespace="http://schemas.microsoft.com/office/2006/documentManagement/types"/>
    <xsd:import namespace="http://schemas.microsoft.com/office/infopath/2007/PartnerControls"/>
    <xsd:element name="SiraNo" ma:index="29" nillable="true" ma:displayName="SiraNo" ma:internalName="SiraNo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120387-8210-491B-B914-35F8AF4B53A9}"/>
</file>

<file path=customXml/itemProps2.xml><?xml version="1.0" encoding="utf-8"?>
<ds:datastoreItem xmlns:ds="http://schemas.openxmlformats.org/officeDocument/2006/customXml" ds:itemID="{A9B50001-0956-4BE3-A78F-BB142E1358BE}"/>
</file>

<file path=customXml/itemProps3.xml><?xml version="1.0" encoding="utf-8"?>
<ds:datastoreItem xmlns:ds="http://schemas.openxmlformats.org/officeDocument/2006/customXml" ds:itemID="{5D626EC1-6024-4D1E-AA06-9C133207C3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FutureJournals</vt:lpstr>
      <vt:lpstr>Future Databases</vt:lpstr>
      <vt:lpstr>Browse URLs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Elena Festa</dc:creator>
  <cp:keywords/>
  <dc:description/>
  <cp:lastModifiedBy>Elena Festa</cp:lastModifiedBy>
  <dcterms:created xsi:type="dcterms:W3CDTF">2017-10-03T15:44:56Z</dcterms:created>
  <dcterms:modified xsi:type="dcterms:W3CDTF">2017-10-04T15:12:26Z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0x0101009148F5A04DDD49CBA7127AADA5FB792B00AADE34325A8B49CDA8BB4DB53328F214007C85F49CCC882B4EA791107A0C3F0950</vt:lpwstr>
  </property>
</Properties>
</file>