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ykuthacioglu/Desktop/"/>
    </mc:Choice>
  </mc:AlternateContent>
  <xr:revisionPtr revIDLastSave="0" documentId="13_ncr:1_{144CD18B-DE81-8A4D-A2C1-DB0D51FDAB29}" xr6:coauthVersionLast="34" xr6:coauthVersionMax="34" xr10:uidLastSave="{00000000-0000-0000-0000-000000000000}"/>
  <bookViews>
    <workbookView xWindow="0" yWindow="0" windowWidth="28800" windowHeight="17920" xr2:uid="{00000000-000D-0000-FFFF-FFFF00000000}"/>
  </bookViews>
  <sheets>
    <sheet name="Budget Breakdown" sheetId="1" r:id="rId1"/>
    <sheet name="Budget Timeline-V02" sheetId="2" r:id="rId2"/>
    <sheet name="Targets" sheetId="3" r:id="rId3"/>
    <sheet name="Road Map" sheetId="4" r:id="rId4"/>
    <sheet name="Salary Budget" sheetId="5" state="hidden" r:id="rId5"/>
  </sheets>
  <calcPr calcId="179017"/>
</workbook>
</file>

<file path=xl/calcChain.xml><?xml version="1.0" encoding="utf-8"?>
<calcChain xmlns="http://schemas.openxmlformats.org/spreadsheetml/2006/main">
  <c r="C11" i="3" l="1"/>
  <c r="B34" i="2"/>
  <c r="B31" i="2"/>
  <c r="B32" i="2"/>
  <c r="B33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D10" i="3" l="1"/>
  <c r="D11" i="3" s="1"/>
  <c r="D17" i="3" s="1"/>
  <c r="I42" i="1"/>
  <c r="G36" i="1"/>
  <c r="C29" i="2" s="1"/>
  <c r="G15" i="1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5" i="5"/>
  <c r="N14" i="5"/>
  <c r="N13" i="5"/>
  <c r="N12" i="5"/>
  <c r="N11" i="5"/>
  <c r="N10" i="5"/>
  <c r="N9" i="5"/>
  <c r="N8" i="5"/>
  <c r="N7" i="5"/>
  <c r="N6" i="5"/>
  <c r="AD5" i="5"/>
  <c r="AC5" i="5"/>
  <c r="AB5" i="5"/>
  <c r="AA5" i="5"/>
  <c r="Z5" i="5"/>
  <c r="Y5" i="5"/>
  <c r="X5" i="5"/>
  <c r="W5" i="5"/>
  <c r="V5" i="5"/>
  <c r="U5" i="5"/>
  <c r="T5" i="5"/>
  <c r="S5" i="5"/>
  <c r="AE5" i="5" s="1"/>
  <c r="AF5" i="5" s="1"/>
  <c r="N5" i="5"/>
  <c r="AD4" i="5"/>
  <c r="AC4" i="5"/>
  <c r="AB4" i="5"/>
  <c r="AA4" i="5"/>
  <c r="Z4" i="5"/>
  <c r="Y4" i="5"/>
  <c r="X4" i="5"/>
  <c r="W4" i="5"/>
  <c r="V4" i="5"/>
  <c r="U4" i="5"/>
  <c r="T4" i="5"/>
  <c r="S4" i="5"/>
  <c r="AE4" i="5" s="1"/>
  <c r="AF4" i="5" s="1"/>
  <c r="N4" i="5"/>
  <c r="AD3" i="5"/>
  <c r="AC3" i="5"/>
  <c r="AB3" i="5"/>
  <c r="AA3" i="5"/>
  <c r="Z3" i="5"/>
  <c r="Y3" i="5"/>
  <c r="X3" i="5"/>
  <c r="W3" i="5"/>
  <c r="V3" i="5"/>
  <c r="U3" i="5"/>
  <c r="T3" i="5"/>
  <c r="S3" i="5"/>
  <c r="AE3" i="5" s="1"/>
  <c r="AF3" i="5" s="1"/>
  <c r="P3" i="5"/>
  <c r="O3" i="5"/>
  <c r="N3" i="5"/>
  <c r="G29" i="2"/>
  <c r="C24" i="2"/>
  <c r="G41" i="1"/>
  <c r="G40" i="1"/>
  <c r="H32" i="2" s="1"/>
  <c r="G39" i="1"/>
  <c r="I39" i="1" s="1"/>
  <c r="G37" i="1"/>
  <c r="K30" i="2" s="1"/>
  <c r="G35" i="1"/>
  <c r="G33" i="1"/>
  <c r="C27" i="2" s="1"/>
  <c r="G32" i="1"/>
  <c r="C26" i="2" s="1"/>
  <c r="G31" i="1"/>
  <c r="C25" i="2" s="1"/>
  <c r="I29" i="1"/>
  <c r="G28" i="1"/>
  <c r="C23" i="2" s="1"/>
  <c r="G27" i="1"/>
  <c r="C22" i="2" s="1"/>
  <c r="G26" i="1"/>
  <c r="C21" i="2" s="1"/>
  <c r="G25" i="1"/>
  <c r="I25" i="1" s="1"/>
  <c r="I24" i="1"/>
  <c r="G24" i="1"/>
  <c r="C19" i="2" s="1"/>
  <c r="G23" i="1"/>
  <c r="C18" i="2" s="1"/>
  <c r="G20" i="1"/>
  <c r="L17" i="2" s="1"/>
  <c r="G18" i="1"/>
  <c r="M16" i="2" s="1"/>
  <c r="G17" i="1"/>
  <c r="G16" i="1"/>
  <c r="N14" i="2" s="1"/>
  <c r="G14" i="1"/>
  <c r="N12" i="2" s="1"/>
  <c r="C12" i="1"/>
  <c r="G12" i="1" s="1"/>
  <c r="C11" i="1"/>
  <c r="G11" i="1" s="1"/>
  <c r="C10" i="1"/>
  <c r="G10" i="1" s="1"/>
  <c r="D7" i="1"/>
  <c r="E6" i="1"/>
  <c r="G6" i="1" s="1"/>
  <c r="D7" i="2" s="1"/>
  <c r="E5" i="1"/>
  <c r="G5" i="1" s="1"/>
  <c r="E4" i="1"/>
  <c r="G4" i="1" s="1"/>
  <c r="H5" i="2" s="1"/>
  <c r="E3" i="1"/>
  <c r="G3" i="1" s="1"/>
  <c r="E10" i="3" l="1"/>
  <c r="I28" i="1"/>
  <c r="I33" i="1"/>
  <c r="K29" i="2"/>
  <c r="I36" i="1"/>
  <c r="C31" i="2"/>
  <c r="E17" i="2"/>
  <c r="M17" i="2"/>
  <c r="I6" i="1"/>
  <c r="I20" i="1"/>
  <c r="I4" i="1"/>
  <c r="I26" i="1"/>
  <c r="J12" i="2"/>
  <c r="J17" i="2"/>
  <c r="K7" i="2"/>
  <c r="G7" i="2"/>
  <c r="K31" i="2"/>
  <c r="N7" i="2"/>
  <c r="J7" i="2"/>
  <c r="F7" i="2"/>
  <c r="I31" i="1"/>
  <c r="G5" i="2"/>
  <c r="F17" i="2"/>
  <c r="N17" i="2"/>
  <c r="G30" i="2"/>
  <c r="F32" i="2"/>
  <c r="M7" i="2"/>
  <c r="I7" i="2"/>
  <c r="E7" i="2"/>
  <c r="M29" i="2"/>
  <c r="I17" i="2"/>
  <c r="C20" i="2"/>
  <c r="L7" i="2"/>
  <c r="H7" i="2"/>
  <c r="I14" i="1"/>
  <c r="F12" i="2"/>
  <c r="E14" i="2"/>
  <c r="E16" i="2"/>
  <c r="F14" i="2"/>
  <c r="K12" i="2"/>
  <c r="M14" i="2"/>
  <c r="C12" i="2"/>
  <c r="N6" i="2"/>
  <c r="J6" i="2"/>
  <c r="F6" i="2"/>
  <c r="M6" i="2"/>
  <c r="I6" i="2"/>
  <c r="E6" i="2"/>
  <c r="H6" i="2"/>
  <c r="G6" i="2"/>
  <c r="I5" i="1"/>
  <c r="D6" i="2"/>
  <c r="C6" i="2"/>
  <c r="L6" i="2"/>
  <c r="K6" i="2"/>
  <c r="N4" i="2"/>
  <c r="J4" i="2"/>
  <c r="F4" i="2"/>
  <c r="M4" i="2"/>
  <c r="I4" i="2"/>
  <c r="E4" i="2"/>
  <c r="H4" i="2"/>
  <c r="G4" i="2"/>
  <c r="I3" i="1"/>
  <c r="L4" i="2"/>
  <c r="K4" i="2"/>
  <c r="D4" i="2"/>
  <c r="C4" i="2"/>
  <c r="M9" i="2"/>
  <c r="I9" i="2"/>
  <c r="E9" i="2"/>
  <c r="L9" i="2"/>
  <c r="H9" i="2"/>
  <c r="D9" i="2"/>
  <c r="K9" i="2"/>
  <c r="C9" i="2"/>
  <c r="J9" i="2"/>
  <c r="M11" i="2"/>
  <c r="I11" i="2"/>
  <c r="E11" i="2"/>
  <c r="L11" i="2"/>
  <c r="H11" i="2"/>
  <c r="D11" i="2"/>
  <c r="K11" i="2"/>
  <c r="C11" i="2"/>
  <c r="J11" i="2"/>
  <c r="I12" i="1"/>
  <c r="G11" i="2"/>
  <c r="F9" i="2"/>
  <c r="F11" i="2"/>
  <c r="E7" i="1"/>
  <c r="G7" i="1" s="1"/>
  <c r="I10" i="1"/>
  <c r="L15" i="2"/>
  <c r="H15" i="2"/>
  <c r="D15" i="2"/>
  <c r="K15" i="2"/>
  <c r="G15" i="2"/>
  <c r="C15" i="2"/>
  <c r="I17" i="1"/>
  <c r="N15" i="2"/>
  <c r="F15" i="2"/>
  <c r="M15" i="2"/>
  <c r="E15" i="2"/>
  <c r="J15" i="2"/>
  <c r="G9" i="2"/>
  <c r="N11" i="2"/>
  <c r="M10" i="2"/>
  <c r="I10" i="2"/>
  <c r="E10" i="2"/>
  <c r="L10" i="2"/>
  <c r="H10" i="2"/>
  <c r="D10" i="2"/>
  <c r="I11" i="1"/>
  <c r="G10" i="2"/>
  <c r="N10" i="2"/>
  <c r="F10" i="2"/>
  <c r="K10" i="2"/>
  <c r="C10" i="2"/>
  <c r="L16" i="2"/>
  <c r="H16" i="2"/>
  <c r="D16" i="2"/>
  <c r="K16" i="2"/>
  <c r="G16" i="2"/>
  <c r="C16" i="2"/>
  <c r="J16" i="2"/>
  <c r="I16" i="2"/>
  <c r="I18" i="1"/>
  <c r="N16" i="2"/>
  <c r="F16" i="2"/>
  <c r="N9" i="2"/>
  <c r="N5" i="2"/>
  <c r="J5" i="2"/>
  <c r="F5" i="2"/>
  <c r="M5" i="2"/>
  <c r="I5" i="2"/>
  <c r="E5" i="2"/>
  <c r="L5" i="2"/>
  <c r="D5" i="2"/>
  <c r="K5" i="2"/>
  <c r="C5" i="2"/>
  <c r="C7" i="2"/>
  <c r="I15" i="1"/>
  <c r="C13" i="2"/>
  <c r="J10" i="2"/>
  <c r="I15" i="2"/>
  <c r="L14" i="2"/>
  <c r="H14" i="2"/>
  <c r="D14" i="2"/>
  <c r="K14" i="2"/>
  <c r="G14" i="2"/>
  <c r="C14" i="2"/>
  <c r="M30" i="2"/>
  <c r="I30" i="2"/>
  <c r="E30" i="2"/>
  <c r="L30" i="2"/>
  <c r="H30" i="2"/>
  <c r="D30" i="2"/>
  <c r="I37" i="1"/>
  <c r="N30" i="2"/>
  <c r="J30" i="2"/>
  <c r="F30" i="2"/>
  <c r="K33" i="2"/>
  <c r="I33" i="2"/>
  <c r="E33" i="2"/>
  <c r="I14" i="2"/>
  <c r="G33" i="2"/>
  <c r="C17" i="3"/>
  <c r="M12" i="2"/>
  <c r="I12" i="2"/>
  <c r="E12" i="2"/>
  <c r="L12" i="2"/>
  <c r="H12" i="2"/>
  <c r="D12" i="2"/>
  <c r="I16" i="1"/>
  <c r="I23" i="1"/>
  <c r="I27" i="1"/>
  <c r="I32" i="1"/>
  <c r="I35" i="1"/>
  <c r="C28" i="2"/>
  <c r="M31" i="2"/>
  <c r="I31" i="2"/>
  <c r="E31" i="2"/>
  <c r="L31" i="2"/>
  <c r="H31" i="2"/>
  <c r="D31" i="2"/>
  <c r="N31" i="2"/>
  <c r="J31" i="2"/>
  <c r="F31" i="2"/>
  <c r="I41" i="1"/>
  <c r="G12" i="2"/>
  <c r="J14" i="2"/>
  <c r="C30" i="2"/>
  <c r="G31" i="2"/>
  <c r="F29" i="2"/>
  <c r="J29" i="2"/>
  <c r="N29" i="2"/>
  <c r="C17" i="2"/>
  <c r="G17" i="2"/>
  <c r="K17" i="2"/>
  <c r="D29" i="2"/>
  <c r="H29" i="2"/>
  <c r="L29" i="2"/>
  <c r="G32" i="2"/>
  <c r="I40" i="1"/>
  <c r="D17" i="2"/>
  <c r="H17" i="2"/>
  <c r="E29" i="2"/>
  <c r="I29" i="2"/>
  <c r="E11" i="3" l="1"/>
  <c r="E17" i="3" s="1"/>
  <c r="F10" i="3"/>
  <c r="C3" i="3"/>
  <c r="J37" i="1"/>
  <c r="J18" i="1"/>
  <c r="J41" i="1"/>
  <c r="J33" i="1"/>
  <c r="J12" i="1"/>
  <c r="J29" i="1"/>
  <c r="M8" i="2"/>
  <c r="M37" i="2" s="1"/>
  <c r="I8" i="2"/>
  <c r="I37" i="2" s="1"/>
  <c r="E8" i="2"/>
  <c r="E37" i="2" s="1"/>
  <c r="L8" i="2"/>
  <c r="L37" i="2" s="1"/>
  <c r="H8" i="2"/>
  <c r="H37" i="2" s="1"/>
  <c r="D8" i="2"/>
  <c r="D37" i="2" s="1"/>
  <c r="G8" i="2"/>
  <c r="G37" i="2" s="1"/>
  <c r="I7" i="1"/>
  <c r="I43" i="1" s="1"/>
  <c r="N8" i="2"/>
  <c r="N37" i="2" s="1"/>
  <c r="F8" i="2"/>
  <c r="F37" i="2" s="1"/>
  <c r="K8" i="2"/>
  <c r="K37" i="2" s="1"/>
  <c r="J8" i="2"/>
  <c r="J37" i="2" s="1"/>
  <c r="C8" i="2"/>
  <c r="C37" i="2" s="1"/>
  <c r="G10" i="3" l="1"/>
  <c r="F11" i="3"/>
  <c r="F17" i="3" s="1"/>
  <c r="J8" i="1"/>
  <c r="C18" i="3"/>
  <c r="C19" i="3" s="1"/>
  <c r="O38" i="2"/>
  <c r="J18" i="3"/>
  <c r="H18" i="3"/>
  <c r="M18" i="3"/>
  <c r="L18" i="3"/>
  <c r="D18" i="3"/>
  <c r="D19" i="3" s="1"/>
  <c r="N18" i="3"/>
  <c r="E18" i="3"/>
  <c r="E19" i="3" s="1"/>
  <c r="G18" i="3"/>
  <c r="I18" i="3"/>
  <c r="K18" i="3"/>
  <c r="F18" i="3"/>
  <c r="F19" i="3" l="1"/>
  <c r="G11" i="3"/>
  <c r="G17" i="3" s="1"/>
  <c r="G19" i="3" s="1"/>
  <c r="H10" i="3"/>
  <c r="H11" i="3" l="1"/>
  <c r="H17" i="3" s="1"/>
  <c r="H19" i="3" s="1"/>
  <c r="I10" i="3"/>
  <c r="F3" i="3"/>
  <c r="I11" i="3" l="1"/>
  <c r="I17" i="3" s="1"/>
  <c r="I19" i="3" s="1"/>
  <c r="J10" i="3"/>
  <c r="J11" i="3" l="1"/>
  <c r="J17" i="3" s="1"/>
  <c r="J19" i="3" s="1"/>
  <c r="K10" i="3"/>
  <c r="K11" i="3" l="1"/>
  <c r="K17" i="3" s="1"/>
  <c r="K19" i="3" s="1"/>
  <c r="L10" i="3"/>
  <c r="I3" i="3"/>
  <c r="L11" i="3" l="1"/>
  <c r="L17" i="3" s="1"/>
  <c r="L19" i="3" s="1"/>
  <c r="M10" i="3"/>
  <c r="M11" i="3" l="1"/>
  <c r="N10" i="3"/>
  <c r="C13" i="3" l="1"/>
  <c r="L3" i="3"/>
  <c r="N11" i="3"/>
  <c r="N17" i="3" s="1"/>
  <c r="N19" i="3" s="1"/>
  <c r="M17" i="3"/>
  <c r="M19" i="3" s="1"/>
  <c r="P12" i="3"/>
  <c r="R13" i="3" s="1"/>
  <c r="C14" i="3" l="1"/>
  <c r="D13" i="3"/>
  <c r="D14" i="3" l="1"/>
  <c r="E13" i="3"/>
  <c r="E14" i="3" l="1"/>
  <c r="F13" i="3"/>
  <c r="F14" i="3" l="1"/>
  <c r="G13" i="3"/>
  <c r="G14" i="3" l="1"/>
  <c r="H13" i="3"/>
  <c r="H14" i="3" l="1"/>
  <c r="F6" i="3"/>
  <c r="I13" i="3"/>
  <c r="I14" i="3" l="1"/>
  <c r="J13" i="3"/>
  <c r="J14" i="3" l="1"/>
  <c r="K13" i="3"/>
  <c r="K14" i="3" l="1"/>
  <c r="L13" i="3"/>
  <c r="I6" i="3"/>
  <c r="L14" i="3" l="1"/>
  <c r="M13" i="3"/>
  <c r="M14" i="3" l="1"/>
  <c r="N13" i="3"/>
  <c r="P15" i="3" l="1"/>
  <c r="R16" i="3" s="1"/>
  <c r="N14" i="3"/>
  <c r="L6" i="3"/>
</calcChain>
</file>

<file path=xl/sharedStrings.xml><?xml version="1.0" encoding="utf-8"?>
<sst xmlns="http://schemas.openxmlformats.org/spreadsheetml/2006/main" count="193" uniqueCount="122">
  <si>
    <t>Personel</t>
  </si>
  <si>
    <t>Net Maaş</t>
  </si>
  <si>
    <t>Maliyet (Ortalama)</t>
  </si>
  <si>
    <t>Total (Br)</t>
  </si>
  <si>
    <t>Adet</t>
  </si>
  <si>
    <t>Total Monthly</t>
  </si>
  <si>
    <t>Süre</t>
  </si>
  <si>
    <t>Total Annual</t>
  </si>
  <si>
    <t>Kategori</t>
  </si>
  <si>
    <t>Aylık / Birim</t>
  </si>
  <si>
    <t>Total Monthly / Unit</t>
  </si>
  <si>
    <t>Personel Giderleri</t>
  </si>
  <si>
    <t>Ofis</t>
  </si>
  <si>
    <t>Şirket Giderleri</t>
  </si>
  <si>
    <t>Muhasebe</t>
  </si>
  <si>
    <t>Ofis Malzeme Bütçesi</t>
  </si>
  <si>
    <t>Toplantı Masası</t>
  </si>
  <si>
    <t>Çalışma Masası İkili</t>
  </si>
  <si>
    <t>Çalışma Masası Tek</t>
  </si>
  <si>
    <t>Ön Masa</t>
  </si>
  <si>
    <t>Sandalye</t>
  </si>
  <si>
    <t>Ofis Teknoloji</t>
  </si>
  <si>
    <t>Ofis Dekorasyon</t>
  </si>
  <si>
    <t>Altyapı</t>
  </si>
  <si>
    <t>Geliştirici Yazılımları</t>
  </si>
  <si>
    <t>Bütçeler</t>
  </si>
  <si>
    <t>Online Reklam</t>
  </si>
  <si>
    <t>Eğitim Bütçesi</t>
  </si>
  <si>
    <t>Dijital Marketing</t>
  </si>
  <si>
    <t>Toplam Yatırım</t>
  </si>
  <si>
    <t>Month</t>
  </si>
  <si>
    <t>Category</t>
  </si>
  <si>
    <t>Avg. Price</t>
  </si>
  <si>
    <t>Summer '18</t>
  </si>
  <si>
    <t>Autumn '18</t>
  </si>
  <si>
    <t>Winter '19</t>
  </si>
  <si>
    <t>Spring '19</t>
  </si>
  <si>
    <t>USD/TRY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</si>
  <si>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</si>
  <si>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</si>
  <si>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</si>
  <si>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</si>
  <si>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</si>
  <si>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</si>
  <si>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</si>
  <si>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</si>
  <si>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</si>
  <si>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Apr</t>
  </si>
  <si>
    <t>May</t>
  </si>
  <si>
    <t>Jun</t>
  </si>
  <si>
    <t>Operation</t>
  </si>
  <si>
    <t>Investing Opportunties in EU</t>
  </si>
  <si>
    <t>Start of EU Operation</t>
  </si>
  <si>
    <t>Summer '19</t>
  </si>
  <si>
    <t>Autumn '19</t>
  </si>
  <si>
    <t>Winter '20</t>
  </si>
  <si>
    <t>Spring '20</t>
  </si>
  <si>
    <t>New Customer</t>
  </si>
  <si>
    <t>Total Customer</t>
  </si>
  <si>
    <t>Revenue</t>
  </si>
  <si>
    <t>Annual Target Revenue</t>
  </si>
  <si>
    <t>1st Year</t>
  </si>
  <si>
    <t>Netten Brüte Maaş Hesabı</t>
  </si>
  <si>
    <t>Brüt</t>
  </si>
  <si>
    <t>SSK İşçi</t>
  </si>
  <si>
    <t>İşsizlik İşçi</t>
  </si>
  <si>
    <t>Aylık Gelir Vergisi</t>
  </si>
  <si>
    <t>Damga Vergisi</t>
  </si>
  <si>
    <t>Kümülatif Vergi Matrahı</t>
  </si>
  <si>
    <t>Net</t>
  </si>
  <si>
    <t>Asgari Geçim İndirimi</t>
  </si>
  <si>
    <t>Toplam Ele Geçen</t>
  </si>
  <si>
    <t>SSK İşveren</t>
  </si>
  <si>
    <t>İşsizlik İşveren</t>
  </si>
  <si>
    <t>Toplam Maliyet</t>
  </si>
  <si>
    <t>Maaş Hariç Maliyet</t>
  </si>
  <si>
    <t>Maliyet Tablosu</t>
  </si>
  <si>
    <t>Ortalama</t>
  </si>
  <si>
    <t>Ocak</t>
  </si>
  <si>
    <t>TRY</t>
  </si>
  <si>
    <t>Şubat</t>
  </si>
  <si>
    <t>2nd Year</t>
  </si>
  <si>
    <t>Revenue (Target)</t>
  </si>
  <si>
    <t>Cost (Planned)</t>
  </si>
  <si>
    <t>Mart</t>
  </si>
  <si>
    <t>Profit (Target)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</si>
  <si>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</si>
  <si>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</si>
  <si>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</si>
  <si>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</si>
  <si>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</si>
  <si>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</si>
  <si>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</si>
  <si>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</si>
  <si>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</si>
  <si>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</si>
  <si>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Monthly Total Cost</t>
  </si>
  <si>
    <t>Total</t>
  </si>
  <si>
    <t>Break Even Point</t>
  </si>
  <si>
    <t>Personel 1</t>
  </si>
  <si>
    <t>Personel 2</t>
  </si>
  <si>
    <t>Personel 3</t>
  </si>
  <si>
    <t>Personel 4</t>
  </si>
  <si>
    <t>Personel 5</t>
  </si>
  <si>
    <t>Gider 1</t>
  </si>
  <si>
    <t>Gider 3</t>
  </si>
  <si>
    <t>Ofis 2</t>
  </si>
  <si>
    <t>Ofis 4</t>
  </si>
  <si>
    <t>Ofis 5</t>
  </si>
  <si>
    <t>Bilgisayar 1</t>
  </si>
  <si>
    <t>Bilgisayar 2</t>
  </si>
  <si>
    <t>Bilgisayar 3</t>
  </si>
  <si>
    <t>Yazılım 1</t>
  </si>
  <si>
    <t>Yazılım 2</t>
  </si>
  <si>
    <t>Yazılım 3</t>
  </si>
  <si>
    <t>Markalaşma</t>
  </si>
  <si>
    <t>Ofis Kira</t>
  </si>
  <si>
    <t>Personel Yemek</t>
  </si>
  <si>
    <t>Şirket Aracı</t>
  </si>
  <si>
    <t>Product 1</t>
  </si>
  <si>
    <t xml:space="preserve"> V1.0</t>
  </si>
  <si>
    <t>Market Hit Of Product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</si>
</sst>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TRY &quot; &quot;]#,##0.00"/>
    <numFmt numFmtId="165" formatCode="[$$]#,##0.00"/>
    <numFmt numFmtId="166" formatCode="_-* #,##0.00\ [$TRY-41F]_-;\-* #,##0.00\ [$TRY-41F]_-;_-* &quot;-&quot;??\ [$TRY-41F]_-;_-@_-"/>
  </numFmts>
  <fonts count="12" x14ac:knownFonts="1">
    <font>
      <sz val="10"/>
      <color rgb="FF00000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rgb="FF000000"/>
      <name val="Arial"/>
    </font>
    <font>
      <sz val="10"/>
      <color rgb="FFFFFFFF"/>
      <name val="Arial"/>
    </font>
    <font>
      <sz val="10"/>
      <name val="Arial"/>
    </font>
    <font>
      <sz val="10"/>
      <name val="Arial"/>
    </font>
    <font>
      <sz val="10"/>
      <color rgb="FFFFFFFF"/>
      <name val="Arial"/>
    </font>
    <font>
      <b/>
      <sz val="14"/>
      <name val="Arial"/>
    </font>
    <font>
      <b/>
      <sz val="14"/>
      <name val="Arial"/>
    </font>
    <font>
      <sz val="14"/>
      <color rgb="FFFFFFFF"/>
      <name val="Arial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3C47D"/>
        <bgColor rgb="FF93C47D"/>
      </patternFill>
    </fill>
    <fill>
      <patternFill patternType="solid">
        <fgColor rgb="FFA4C2F4"/>
        <bgColor rgb="FFA4C2F4"/>
      </patternFill>
    </fill>
    <fill>
      <patternFill patternType="solid">
        <fgColor rgb="FF45818E"/>
        <bgColor rgb="FF45818E"/>
      </patternFill>
    </fill>
    <fill>
      <patternFill patternType="solid">
        <fgColor rgb="FF6D9EEB"/>
        <bgColor rgb="FF6D9EEB"/>
      </patternFill>
    </fill>
    <fill>
      <patternFill patternType="solid">
        <fgColor rgb="FFD9D9D9"/>
        <bgColor rgb="FFD9D9D9"/>
      </patternFill>
    </fill>
    <fill>
      <patternFill patternType="solid">
        <fgColor rgb="FFFF9900"/>
        <bgColor rgb="FFFF9900"/>
      </patternFill>
    </fill>
    <fill>
      <patternFill patternType="solid">
        <fgColor rgb="FF999999"/>
        <bgColor rgb="FF999999"/>
      </patternFill>
    </fill>
    <fill>
      <patternFill patternType="solid">
        <fgColor rgb="FFF3F3F3"/>
        <bgColor rgb="FFF3F3F3"/>
      </patternFill>
    </fill>
    <fill>
      <patternFill patternType="solid">
        <fgColor theme="7" tint="0.39997558519241921"/>
        <bgColor rgb="FFA4C2F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3F3F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rgb="FFF1C232"/>
      </patternFill>
    </fill>
    <fill>
      <patternFill patternType="solid">
        <fgColor theme="7" tint="0.39997558519241921"/>
        <bgColor rgb="FF93C47D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rgb="FF6D9EEB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2" borderId="0" xfId="0" applyFont="1" applyFill="1" applyAlignment="1"/>
    <xf numFmtId="0" fontId="2" fillId="3" borderId="1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4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6" fillId="0" borderId="3" xfId="0" applyFont="1" applyBorder="1" applyAlignment="1"/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2" fillId="3" borderId="5" xfId="0" applyFont="1" applyFill="1" applyBorder="1" applyAlignment="1">
      <alignment horizontal="right"/>
    </xf>
    <xf numFmtId="0" fontId="7" fillId="6" borderId="5" xfId="0" applyFont="1" applyFill="1" applyBorder="1" applyAlignment="1">
      <alignment horizontal="center"/>
    </xf>
    <xf numFmtId="0" fontId="5" fillId="0" borderId="0" xfId="0" applyFont="1" applyAlignment="1"/>
    <xf numFmtId="165" fontId="8" fillId="0" borderId="0" xfId="0" applyNumberFormat="1" applyFont="1" applyAlignment="1">
      <alignment horizontal="center" vertical="center"/>
    </xf>
    <xf numFmtId="0" fontId="5" fillId="0" borderId="5" xfId="0" applyFont="1" applyBorder="1" applyAlignment="1"/>
    <xf numFmtId="0" fontId="5" fillId="0" borderId="11" xfId="0" applyFont="1" applyBorder="1"/>
    <xf numFmtId="0" fontId="2" fillId="3" borderId="1" xfId="0" applyFont="1" applyFill="1" applyBorder="1" applyAlignment="1">
      <alignment horizontal="right"/>
    </xf>
    <xf numFmtId="0" fontId="5" fillId="7" borderId="5" xfId="0" applyFont="1" applyFill="1" applyBorder="1" applyAlignment="1"/>
    <xf numFmtId="0" fontId="2" fillId="0" borderId="0" xfId="0" applyFont="1" applyAlignment="1">
      <alignment horizontal="right"/>
    </xf>
    <xf numFmtId="165" fontId="5" fillId="0" borderId="0" xfId="0" applyNumberFormat="1" applyFont="1" applyAlignment="1"/>
    <xf numFmtId="0" fontId="7" fillId="6" borderId="11" xfId="0" applyFont="1" applyFill="1" applyBorder="1" applyAlignment="1">
      <alignment horizontal="center"/>
    </xf>
    <xf numFmtId="0" fontId="5" fillId="10" borderId="12" xfId="0" applyFont="1" applyFill="1" applyBorder="1" applyAlignment="1"/>
    <xf numFmtId="0" fontId="5" fillId="10" borderId="13" xfId="0" applyFont="1" applyFill="1" applyBorder="1" applyAlignment="1"/>
    <xf numFmtId="0" fontId="5" fillId="10" borderId="14" xfId="0" applyFont="1" applyFill="1" applyBorder="1" applyAlignment="1"/>
    <xf numFmtId="0" fontId="7" fillId="6" borderId="1" xfId="0" applyFont="1" applyFill="1" applyBorder="1" applyAlignment="1">
      <alignment horizontal="center"/>
    </xf>
    <xf numFmtId="165" fontId="5" fillId="3" borderId="5" xfId="0" applyNumberFormat="1" applyFont="1" applyFill="1" applyBorder="1"/>
    <xf numFmtId="0" fontId="7" fillId="6" borderId="5" xfId="0" applyFont="1" applyFill="1" applyBorder="1" applyAlignment="1">
      <alignment horizontal="center"/>
    </xf>
    <xf numFmtId="164" fontId="5" fillId="0" borderId="0" xfId="0" applyNumberFormat="1" applyFont="1"/>
    <xf numFmtId="0" fontId="0" fillId="0" borderId="0" xfId="0" applyFont="1" applyAlignment="1"/>
    <xf numFmtId="166" fontId="3" fillId="4" borderId="2" xfId="0" applyNumberFormat="1" applyFont="1" applyFill="1" applyBorder="1" applyAlignment="1">
      <alignment horizontal="right"/>
    </xf>
    <xf numFmtId="166" fontId="0" fillId="0" borderId="0" xfId="0" applyNumberFormat="1" applyFont="1" applyAlignment="1"/>
    <xf numFmtId="166" fontId="3" fillId="4" borderId="5" xfId="0" applyNumberFormat="1" applyFont="1" applyFill="1" applyBorder="1" applyAlignment="1">
      <alignment horizontal="right"/>
    </xf>
    <xf numFmtId="166" fontId="1" fillId="2" borderId="0" xfId="0" applyNumberFormat="1" applyFont="1" applyFill="1" applyAlignment="1"/>
    <xf numFmtId="166" fontId="3" fillId="4" borderId="9" xfId="0" applyNumberFormat="1" applyFont="1" applyFill="1" applyBorder="1" applyAlignment="1">
      <alignment horizontal="right"/>
    </xf>
    <xf numFmtId="166" fontId="7" fillId="6" borderId="5" xfId="0" applyNumberFormat="1" applyFont="1" applyFill="1" applyBorder="1" applyAlignment="1">
      <alignment horizontal="center"/>
    </xf>
    <xf numFmtId="166" fontId="5" fillId="8" borderId="7" xfId="0" applyNumberFormat="1" applyFont="1" applyFill="1" applyBorder="1"/>
    <xf numFmtId="166" fontId="5" fillId="8" borderId="8" xfId="0" applyNumberFormat="1" applyFont="1" applyFill="1" applyBorder="1"/>
    <xf numFmtId="166" fontId="5" fillId="9" borderId="7" xfId="0" applyNumberFormat="1" applyFont="1" applyFill="1" applyBorder="1"/>
    <xf numFmtId="166" fontId="5" fillId="9" borderId="8" xfId="0" applyNumberFormat="1" applyFont="1" applyFill="1" applyBorder="1"/>
    <xf numFmtId="166" fontId="5" fillId="8" borderId="7" xfId="0" applyNumberFormat="1" applyFont="1" applyFill="1" applyBorder="1" applyAlignment="1"/>
    <xf numFmtId="166" fontId="5" fillId="8" borderId="8" xfId="0" applyNumberFormat="1" applyFont="1" applyFill="1" applyBorder="1" applyAlignment="1"/>
    <xf numFmtId="0" fontId="3" fillId="4" borderId="9" xfId="0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right"/>
    </xf>
    <xf numFmtId="166" fontId="3" fillId="4" borderId="1" xfId="0" applyNumberFormat="1" applyFont="1" applyFill="1" applyBorder="1" applyAlignment="1">
      <alignment horizontal="right"/>
    </xf>
    <xf numFmtId="166" fontId="3" fillId="4" borderId="10" xfId="0" applyNumberFormat="1" applyFont="1" applyFill="1" applyBorder="1" applyAlignment="1">
      <alignment horizontal="right"/>
    </xf>
    <xf numFmtId="166" fontId="5" fillId="3" borderId="11" xfId="0" applyNumberFormat="1" applyFont="1" applyFill="1" applyBorder="1"/>
    <xf numFmtId="0" fontId="5" fillId="13" borderId="15" xfId="0" applyFont="1" applyFill="1" applyBorder="1" applyAlignment="1"/>
    <xf numFmtId="0" fontId="5" fillId="13" borderId="3" xfId="0" applyFont="1" applyFill="1" applyBorder="1" applyAlignment="1"/>
    <xf numFmtId="0" fontId="5" fillId="13" borderId="2" xfId="0" applyFont="1" applyFill="1" applyBorder="1" applyAlignment="1"/>
    <xf numFmtId="0" fontId="5" fillId="0" borderId="17" xfId="0" applyFont="1" applyBorder="1" applyAlignment="1"/>
    <xf numFmtId="166" fontId="5" fillId="14" borderId="2" xfId="0" applyNumberFormat="1" applyFont="1" applyFill="1" applyBorder="1"/>
    <xf numFmtId="166" fontId="5" fillId="14" borderId="1" xfId="0" applyNumberFormat="1" applyFont="1" applyFill="1" applyBorder="1"/>
    <xf numFmtId="166" fontId="5" fillId="16" borderId="5" xfId="0" applyNumberFormat="1" applyFont="1" applyFill="1" applyBorder="1" applyAlignment="1">
      <alignment horizontal="center"/>
    </xf>
    <xf numFmtId="0" fontId="5" fillId="0" borderId="16" xfId="0" applyFont="1" applyBorder="1" applyAlignment="1"/>
    <xf numFmtId="0" fontId="0" fillId="0" borderId="16" xfId="0" applyFont="1" applyBorder="1" applyAlignment="1"/>
    <xf numFmtId="0" fontId="5" fillId="17" borderId="16" xfId="0" applyFont="1" applyFill="1" applyBorder="1" applyAlignment="1"/>
    <xf numFmtId="0" fontId="3" fillId="11" borderId="2" xfId="0" applyFont="1" applyFill="1" applyBorder="1" applyAlignment="1">
      <alignment horizontal="center"/>
    </xf>
    <xf numFmtId="166" fontId="3" fillId="11" borderId="2" xfId="0" applyNumberFormat="1" applyFont="1" applyFill="1" applyBorder="1" applyAlignment="1">
      <alignment horizontal="right"/>
    </xf>
    <xf numFmtId="0" fontId="7" fillId="6" borderId="15" xfId="0" applyFont="1" applyFill="1" applyBorder="1" applyAlignment="1">
      <alignment horizontal="center"/>
    </xf>
    <xf numFmtId="166" fontId="5" fillId="18" borderId="16" xfId="0" applyNumberFormat="1" applyFont="1" applyFill="1" applyBorder="1"/>
    <xf numFmtId="0" fontId="7" fillId="6" borderId="16" xfId="0" applyFont="1" applyFill="1" applyBorder="1" applyAlignment="1">
      <alignment horizontal="center"/>
    </xf>
    <xf numFmtId="166" fontId="5" fillId="3" borderId="16" xfId="0" applyNumberFormat="1" applyFont="1" applyFill="1" applyBorder="1"/>
    <xf numFmtId="166" fontId="1" fillId="2" borderId="0" xfId="0" applyNumberFormat="1" applyFont="1" applyFill="1" applyAlignment="1"/>
    <xf numFmtId="166" fontId="0" fillId="0" borderId="0" xfId="0" applyNumberFormat="1" applyFont="1" applyAlignment="1"/>
    <xf numFmtId="0" fontId="4" fillId="5" borderId="0" xfId="0" applyFont="1" applyFill="1" applyAlignment="1">
      <alignment horizontal="center"/>
    </xf>
    <xf numFmtId="0" fontId="0" fillId="0" borderId="0" xfId="0" applyFont="1" applyAlignment="1"/>
    <xf numFmtId="166" fontId="3" fillId="11" borderId="3" xfId="0" applyNumberFormat="1" applyFont="1" applyFill="1" applyBorder="1" applyAlignment="1">
      <alignment horizontal="right"/>
    </xf>
    <xf numFmtId="166" fontId="5" fillId="12" borderId="2" xfId="0" applyNumberFormat="1" applyFont="1" applyFill="1" applyBorder="1"/>
    <xf numFmtId="0" fontId="3" fillId="11" borderId="3" xfId="0" applyFont="1" applyFill="1" applyBorder="1" applyAlignment="1">
      <alignment horizontal="center"/>
    </xf>
    <xf numFmtId="0" fontId="5" fillId="12" borderId="2" xfId="0" applyFont="1" applyFill="1" applyBorder="1"/>
    <xf numFmtId="0" fontId="4" fillId="5" borderId="16" xfId="0" applyFont="1" applyFill="1" applyBorder="1" applyAlignment="1">
      <alignment horizontal="center"/>
    </xf>
    <xf numFmtId="0" fontId="0" fillId="0" borderId="16" xfId="0" applyFont="1" applyBorder="1" applyAlignment="1"/>
    <xf numFmtId="0" fontId="1" fillId="2" borderId="0" xfId="0" applyFont="1" applyFill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5" fillId="12" borderId="9" xfId="0" applyFont="1" applyFill="1" applyBorder="1"/>
    <xf numFmtId="166" fontId="3" fillId="11" borderId="0" xfId="0" applyNumberFormat="1" applyFont="1" applyFill="1" applyBorder="1" applyAlignment="1">
      <alignment horizontal="right"/>
    </xf>
    <xf numFmtId="166" fontId="5" fillId="12" borderId="9" xfId="0" applyNumberFormat="1" applyFont="1" applyFill="1" applyBorder="1"/>
    <xf numFmtId="164" fontId="3" fillId="4" borderId="0" xfId="0" applyNumberFormat="1" applyFont="1" applyFill="1" applyBorder="1" applyAlignment="1">
      <alignment horizontal="center"/>
    </xf>
    <xf numFmtId="0" fontId="5" fillId="0" borderId="9" xfId="0" applyFont="1" applyBorder="1"/>
    <xf numFmtId="0" fontId="3" fillId="4" borderId="0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5" fillId="0" borderId="16" xfId="0" applyFont="1" applyBorder="1"/>
    <xf numFmtId="0" fontId="7" fillId="6" borderId="6" xfId="0" applyFont="1" applyFill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166" fontId="9" fillId="3" borderId="12" xfId="0" applyNumberFormat="1" applyFont="1" applyFill="1" applyBorder="1" applyAlignment="1">
      <alignment horizontal="center" vertical="center"/>
    </xf>
    <xf numFmtId="166" fontId="5" fillId="0" borderId="14" xfId="0" applyNumberFormat="1" applyFont="1" applyBorder="1"/>
    <xf numFmtId="166" fontId="5" fillId="0" borderId="15" xfId="0" applyNumberFormat="1" applyFont="1" applyBorder="1"/>
    <xf numFmtId="166" fontId="5" fillId="0" borderId="2" xfId="0" applyNumberFormat="1" applyFont="1" applyBorder="1"/>
    <xf numFmtId="0" fontId="10" fillId="6" borderId="10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5" fillId="0" borderId="15" xfId="0" applyFont="1" applyBorder="1"/>
    <xf numFmtId="0" fontId="11" fillId="15" borderId="6" xfId="0" applyFont="1" applyFill="1" applyBorder="1" applyAlignment="1">
      <alignment horizontal="center" vertical="center"/>
    </xf>
    <xf numFmtId="0" fontId="11" fillId="15" borderId="8" xfId="0" applyFont="1" applyFill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center" vertical="center"/>
    </xf>
    <xf numFmtId="0" fontId="5" fillId="0" borderId="13" xfId="0" applyFont="1" applyBorder="1"/>
    <xf numFmtId="165" fontId="8" fillId="3" borderId="10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1" xfId="0" applyFont="1" applyBorder="1"/>
    <xf numFmtId="0" fontId="5" fillId="0" borderId="14" xfId="0" applyFont="1" applyBorder="1"/>
    <xf numFmtId="0" fontId="5" fillId="0" borderId="3" xfId="0" applyFont="1" applyBorder="1"/>
    <xf numFmtId="0" fontId="5" fillId="0" borderId="2" xfId="0" applyFont="1" applyBorder="1"/>
    <xf numFmtId="0" fontId="5" fillId="7" borderId="6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7" borderId="6" xfId="0" applyFont="1" applyFill="1" applyBorder="1" applyAlignment="1"/>
    <xf numFmtId="166" fontId="0" fillId="11" borderId="3" xfId="0" applyNumberFormat="1" applyFont="1" applyFill="1" applyBorder="1" applyAlignment="1">
      <alignment horizontal="right"/>
    </xf>
    <xf numFmtId="165" fontId="9" fillId="3" borderId="18" xfId="0" applyNumberFormat="1" applyFont="1" applyFill="1" applyBorder="1" applyAlignment="1">
      <alignment horizontal="center" vertical="center"/>
    </xf>
    <xf numFmtId="165" fontId="9" fillId="3" borderId="19" xfId="0" applyNumberFormat="1" applyFont="1" applyFill="1" applyBorder="1" applyAlignment="1">
      <alignment horizontal="center" vertical="center"/>
    </xf>
    <xf numFmtId="165" fontId="9" fillId="3" borderId="20" xfId="0" applyNumberFormat="1" applyFont="1" applyFill="1" applyBorder="1" applyAlignment="1">
      <alignment horizontal="center" vertical="center"/>
    </xf>
    <xf numFmtId="165" fontId="9" fillId="3" borderId="21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tr-TR"/>
              <a:t>Monthly Total Cost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5882156095551897"/>
          <c:y val="0.14822916666666663"/>
          <c:w val="0.81070067957166392"/>
          <c:h val="0.78558333333333341"/>
        </c:manualLayout>
      </c:layout>
      <c:areaChart>
        <c:grouping val="stacked"/>
        <c:varyColors val="1"/>
        <c:ser>
          <c:idx val="0"/>
          <c:order val="0"/>
          <c:tx>
            <c:strRef>
              <c:f>'Budget Timeline-V02'!$B$36</c:f>
              <c:strCache>
                <c:ptCount val="1"/>
              </c:strCache>
            </c:strRef>
          </c:tx>
          <c:spPr>
            <a:solidFill>
              <a:srgbClr val="3366CC">
                <a:alpha val="80000"/>
              </a:srgbClr>
            </a:solidFill>
            <a:ln w="19050" cmpd="sng">
              <a:solidFill>
                <a:srgbClr val="3366CC"/>
              </a:solidFill>
            </a:ln>
          </c:spPr>
          <c:val>
            <c:numRef>
              <c:f>'Budget Timeline-V02'!$C$36:$N$36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E-544E-9984-61594C974E2E}"/>
            </c:ext>
          </c:extLst>
        </c:ser>
        <c:ser>
          <c:idx val="1"/>
          <c:order val="1"/>
          <c:tx>
            <c:strRef>
              <c:f>'Budget Timeline-V02'!$B$37</c:f>
              <c:strCache>
                <c:ptCount val="1"/>
                <c:pt idx="0">
                  <c:v>Monthly Total Cost</c:v>
                </c:pt>
              </c:strCache>
            </c:strRef>
          </c:tx>
          <c:spPr>
            <a:solidFill>
              <a:srgbClr val="DC3912">
                <a:alpha val="80000"/>
              </a:srgbClr>
            </a:solidFill>
            <a:ln w="19050" cmpd="sng">
              <a:solidFill>
                <a:srgbClr val="DC3912"/>
              </a:solidFill>
            </a:ln>
          </c:spPr>
          <c:val>
            <c:numRef>
              <c:f>'Budget Timeline-V02'!$C$37:$N$37</c:f>
              <c:numCache>
                <c:formatCode>_-* #,##0.00\ [$TRY-41F]_-;\-* #,##0.00\ [$TRY-41F]_-;_-* "-"??\ [$TRY-41F]_-;_-@_-</c:formatCode>
                <c:ptCount val="12"/>
                <c:pt idx="0">
                  <c:v>198331.87916666665</c:v>
                </c:pt>
                <c:pt idx="1">
                  <c:v>95536.879166666666</c:v>
                </c:pt>
                <c:pt idx="2">
                  <c:v>99536.879166666666</c:v>
                </c:pt>
                <c:pt idx="3">
                  <c:v>112203.54583333334</c:v>
                </c:pt>
                <c:pt idx="4">
                  <c:v>116203.54583333334</c:v>
                </c:pt>
                <c:pt idx="5">
                  <c:v>112203.54583333334</c:v>
                </c:pt>
                <c:pt idx="6">
                  <c:v>99536.879166666666</c:v>
                </c:pt>
                <c:pt idx="7">
                  <c:v>95536.879166666666</c:v>
                </c:pt>
                <c:pt idx="8">
                  <c:v>99536.879166666666</c:v>
                </c:pt>
                <c:pt idx="9">
                  <c:v>95536.879166666666</c:v>
                </c:pt>
                <c:pt idx="10">
                  <c:v>95536.879166666666</c:v>
                </c:pt>
                <c:pt idx="11">
                  <c:v>95536.879166666666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AE-544E-9984-61594C974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4045051"/>
        <c:axId val="1517864846"/>
      </c:areaChart>
      <c:catAx>
        <c:axId val="1524045051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tr-TR"/>
          </a:p>
        </c:txPr>
        <c:crossAx val="1517864846"/>
        <c:crosses val="autoZero"/>
        <c:auto val="1"/>
        <c:lblAlgn val="ctr"/>
        <c:lblOffset val="100"/>
        <c:noMultiLvlLbl val="1"/>
      </c:catAx>
      <c:valAx>
        <c:axId val="15178648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tr-TR"/>
                  <a:t>Monthly Total Cost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tr-TR"/>
          </a:p>
        </c:txPr>
        <c:crossAx val="1524045051"/>
        <c:crosses val="autoZero"/>
        <c:crossBetween val="midCat"/>
      </c:valAx>
    </c:plotArea>
    <c:legend>
      <c:legendPos val="t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areaChart>
        <c:grouping val="standard"/>
        <c:varyColors val="1"/>
        <c:ser>
          <c:idx val="0"/>
          <c:order val="0"/>
          <c:tx>
            <c:strRef>
              <c:f>Targets!$B$17</c:f>
              <c:strCache>
                <c:ptCount val="1"/>
                <c:pt idx="0">
                  <c:v>Revenue (Target)</c:v>
                </c:pt>
              </c:strCache>
            </c:strRef>
          </c:tx>
          <c:spPr>
            <a:solidFill>
              <a:srgbClr val="3366CC">
                <a:alpha val="30000"/>
              </a:srgbClr>
            </a:solidFill>
            <a:ln w="19050" cmpd="sng">
              <a:solidFill>
                <a:srgbClr val="3366CC"/>
              </a:solidFill>
            </a:ln>
          </c:spPr>
          <c:cat>
            <c:numRef>
              <c:f>Targets!$C$16:$N$16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Targets!$C$17:$N$17</c:f>
              <c:numCache>
                <c:formatCode>_-* #,##0.00\ [$TRY-41F]_-;\-* #,##0.00\ [$TRY-41F]_-;_-* "-"??\ [$TRY-41F]_-;_-@_-</c:formatCode>
                <c:ptCount val="12"/>
                <c:pt idx="0">
                  <c:v>9700</c:v>
                </c:pt>
                <c:pt idx="1">
                  <c:v>29099.999999999996</c:v>
                </c:pt>
                <c:pt idx="2">
                  <c:v>48500</c:v>
                </c:pt>
                <c:pt idx="3">
                  <c:v>58199.999999999993</c:v>
                </c:pt>
                <c:pt idx="4">
                  <c:v>77600</c:v>
                </c:pt>
                <c:pt idx="5">
                  <c:v>97000</c:v>
                </c:pt>
                <c:pt idx="6">
                  <c:v>126099.99999999999</c:v>
                </c:pt>
                <c:pt idx="7">
                  <c:v>155200</c:v>
                </c:pt>
                <c:pt idx="8">
                  <c:v>194000</c:v>
                </c:pt>
                <c:pt idx="9">
                  <c:v>252199.99999999997</c:v>
                </c:pt>
                <c:pt idx="10">
                  <c:v>310400</c:v>
                </c:pt>
                <c:pt idx="11">
                  <c:v>388000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C-AC4D-8FFE-386BBC45FCBC}"/>
            </c:ext>
          </c:extLst>
        </c:ser>
        <c:ser>
          <c:idx val="1"/>
          <c:order val="1"/>
          <c:tx>
            <c:strRef>
              <c:f>Targets!$B$18</c:f>
              <c:strCache>
                <c:ptCount val="1"/>
                <c:pt idx="0">
                  <c:v>Cost (Planned)</c:v>
                </c:pt>
              </c:strCache>
            </c:strRef>
          </c:tx>
          <c:spPr>
            <a:solidFill>
              <a:srgbClr val="DC3912">
                <a:alpha val="30000"/>
              </a:srgbClr>
            </a:solidFill>
            <a:ln w="19050" cmpd="sng">
              <a:solidFill>
                <a:srgbClr val="DC3912"/>
              </a:solidFill>
            </a:ln>
          </c:spPr>
          <c:cat>
            <c:numRef>
              <c:f>Targets!$C$16:$N$16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Targets!$C$18:$N$18</c:f>
              <c:numCache>
                <c:formatCode>_-* #,##0.00\ [$TRY-41F]_-;\-* #,##0.00\ [$TRY-41F]_-;_-* "-"??\ [$TRY-41F]_-;_-@_-</c:formatCode>
                <c:ptCount val="12"/>
                <c:pt idx="0">
                  <c:v>198331.87916666665</c:v>
                </c:pt>
                <c:pt idx="1">
                  <c:v>95536.879166666666</c:v>
                </c:pt>
                <c:pt idx="2">
                  <c:v>99536.879166666666</c:v>
                </c:pt>
                <c:pt idx="3">
                  <c:v>112203.54583333334</c:v>
                </c:pt>
                <c:pt idx="4">
                  <c:v>116203.54583333334</c:v>
                </c:pt>
                <c:pt idx="5">
                  <c:v>112203.54583333334</c:v>
                </c:pt>
                <c:pt idx="6">
                  <c:v>99536.879166666666</c:v>
                </c:pt>
                <c:pt idx="7">
                  <c:v>95536.879166666666</c:v>
                </c:pt>
                <c:pt idx="8">
                  <c:v>99536.879166666666</c:v>
                </c:pt>
                <c:pt idx="9">
                  <c:v>95536.879166666666</c:v>
                </c:pt>
                <c:pt idx="10">
                  <c:v>95536.879166666666</c:v>
                </c:pt>
                <c:pt idx="11">
                  <c:v>95536.879166666666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C-AC4D-8FFE-386BBC45FCBC}"/>
            </c:ext>
          </c:extLst>
        </c:ser>
        <c:ser>
          <c:idx val="2"/>
          <c:order val="2"/>
          <c:tx>
            <c:strRef>
              <c:f>Targets!$B$19</c:f>
              <c:strCache>
                <c:ptCount val="1"/>
                <c:pt idx="0">
                  <c:v>Profit (Target)</c:v>
                </c:pt>
              </c:strCache>
            </c:strRef>
          </c:tx>
          <c:spPr>
            <a:solidFill>
              <a:srgbClr val="FF9900">
                <a:alpha val="30000"/>
              </a:srgbClr>
            </a:solidFill>
            <a:ln w="19050" cmpd="sng">
              <a:solidFill>
                <a:srgbClr val="FF9900"/>
              </a:solidFill>
            </a:ln>
          </c:spPr>
          <c:cat>
            <c:numRef>
              <c:f>Targets!$C$16:$N$16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Targets!$C$19:$N$19</c:f>
              <c:numCache>
                <c:formatCode>_-* #,##0.00\ [$TRY-41F]_-;\-* #,##0.00\ [$TRY-41F]_-;_-* "-"??\ [$TRY-41F]_-;_-@_-</c:formatCode>
                <c:ptCount val="12"/>
                <c:pt idx="0">
                  <c:v>-188631.87916666665</c:v>
                </c:pt>
                <c:pt idx="1">
                  <c:v>-66436.879166666666</c:v>
                </c:pt>
                <c:pt idx="2">
                  <c:v>-51036.879166666666</c:v>
                </c:pt>
                <c:pt idx="3">
                  <c:v>-54003.545833333344</c:v>
                </c:pt>
                <c:pt idx="4">
                  <c:v>-38603.545833333337</c:v>
                </c:pt>
                <c:pt idx="5">
                  <c:v>-15203.545833333337</c:v>
                </c:pt>
                <c:pt idx="6">
                  <c:v>26563.12083333332</c:v>
                </c:pt>
                <c:pt idx="7">
                  <c:v>59663.120833333334</c:v>
                </c:pt>
                <c:pt idx="8">
                  <c:v>94463.120833333334</c:v>
                </c:pt>
                <c:pt idx="9">
                  <c:v>156663.12083333329</c:v>
                </c:pt>
                <c:pt idx="10">
                  <c:v>214863.12083333335</c:v>
                </c:pt>
                <c:pt idx="11">
                  <c:v>292463.12083333335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0C-AC4D-8FFE-386BBC45F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901920"/>
        <c:axId val="723551971"/>
      </c:areaChart>
      <c:catAx>
        <c:axId val="93990192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tr-TR"/>
          </a:p>
        </c:txPr>
        <c:crossAx val="723551971"/>
        <c:crosses val="autoZero"/>
        <c:auto val="1"/>
        <c:lblAlgn val="ctr"/>
        <c:lblOffset val="100"/>
        <c:noMultiLvlLbl val="1"/>
      </c:catAx>
      <c:valAx>
        <c:axId val="7235519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_-* #,##0.00\ [$TRY-41F]_-;\-* #,##0.00\ [$TRY-41F]_-;_-* &quot;-&quot;??\ [$TRY-41F]_-;_-@_-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tr-TR"/>
          </a:p>
        </c:txPr>
        <c:crossAx val="939901920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12700</xdr:colOff>
      <xdr:row>40</xdr:row>
      <xdr:rowOff>0</xdr:rowOff>
    </xdr:from>
    <xdr:ext cx="8420100" cy="3800475"/>
    <xdr:graphicFrame macro="">
      <xdr:nvGraphicFramePr>
        <xdr:cNvPr id="2" name="Chart 1" title="Grafi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962025</xdr:colOff>
      <xdr:row>20</xdr:row>
      <xdr:rowOff>190500</xdr:rowOff>
    </xdr:from>
    <xdr:ext cx="5743575" cy="3571875"/>
    <xdr:graphicFrame macro="">
      <xdr:nvGraphicFramePr>
        <xdr:cNvPr id="2" name="Chart 2" title="Grafik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2:L45"/>
  <sheetViews>
    <sheetView tabSelected="1" workbookViewId="0">
      <selection activeCell="L14" sqref="L14"/>
    </sheetView>
  </sheetViews>
  <sheetFormatPr baseColWidth="10" defaultColWidth="14.5" defaultRowHeight="15.75" customHeight="1" x14ac:dyDescent="0.15"/>
  <cols>
    <col min="1" max="1" width="2.5" customWidth="1"/>
    <col min="2" max="2" width="19.1640625" customWidth="1"/>
    <col min="3" max="3" width="15.83203125" customWidth="1"/>
    <col min="4" max="4" width="17.33203125" customWidth="1"/>
    <col min="5" max="5" width="16.6640625" customWidth="1"/>
    <col min="7" max="7" width="18.33203125" customWidth="1"/>
    <col min="9" max="9" width="16.6640625" customWidth="1"/>
    <col min="10" max="10" width="17.83203125" customWidth="1"/>
  </cols>
  <sheetData>
    <row r="2" spans="2:10" ht="15.75" customHeight="1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2:10" ht="15.75" customHeight="1" x14ac:dyDescent="0.15">
      <c r="B3" s="2" t="s">
        <v>99</v>
      </c>
      <c r="C3" s="65">
        <v>3000</v>
      </c>
      <c r="D3" s="37">
        <v>1961.0141666666668</v>
      </c>
      <c r="E3" s="37">
        <f t="shared" ref="E3:E7" si="0">C3+D3</f>
        <v>4961.0141666666668</v>
      </c>
      <c r="F3" s="64">
        <v>3</v>
      </c>
      <c r="G3" s="37">
        <f t="shared" ref="G3:G6" si="1">E3*F3</f>
        <v>14883.0425</v>
      </c>
      <c r="H3" s="3">
        <v>12</v>
      </c>
      <c r="I3" s="37">
        <f t="shared" ref="I3:I7" si="2">G3*H3</f>
        <v>178596.51</v>
      </c>
    </row>
    <row r="4" spans="2:10" ht="15.75" customHeight="1" x14ac:dyDescent="0.15">
      <c r="B4" s="2" t="s">
        <v>100</v>
      </c>
      <c r="C4" s="65">
        <v>5000</v>
      </c>
      <c r="D4" s="37">
        <v>3795.1833333333325</v>
      </c>
      <c r="E4" s="37">
        <f t="shared" si="0"/>
        <v>8795.1833333333325</v>
      </c>
      <c r="F4" s="64">
        <v>1</v>
      </c>
      <c r="G4" s="37">
        <f t="shared" si="1"/>
        <v>8795.1833333333325</v>
      </c>
      <c r="H4" s="3">
        <v>12</v>
      </c>
      <c r="I4" s="37">
        <f t="shared" si="2"/>
        <v>105542.19999999998</v>
      </c>
    </row>
    <row r="5" spans="2:10" ht="15.75" customHeight="1" x14ac:dyDescent="0.15">
      <c r="B5" s="2" t="s">
        <v>101</v>
      </c>
      <c r="C5" s="65">
        <v>5000</v>
      </c>
      <c r="D5" s="37">
        <v>3795.1833333333325</v>
      </c>
      <c r="E5" s="37">
        <f t="shared" si="0"/>
        <v>8795.1833333333325</v>
      </c>
      <c r="F5" s="64">
        <v>1</v>
      </c>
      <c r="G5" s="37">
        <f t="shared" si="1"/>
        <v>8795.1833333333325</v>
      </c>
      <c r="H5" s="3">
        <v>12</v>
      </c>
      <c r="I5" s="37">
        <f t="shared" si="2"/>
        <v>105542.19999999998</v>
      </c>
    </row>
    <row r="6" spans="2:10" ht="15.75" customHeight="1" x14ac:dyDescent="0.15">
      <c r="B6" s="2" t="s">
        <v>102</v>
      </c>
      <c r="C6" s="65">
        <v>2500</v>
      </c>
      <c r="D6" s="37">
        <v>1502.4699999999993</v>
      </c>
      <c r="E6" s="37">
        <f t="shared" si="0"/>
        <v>4002.4699999999993</v>
      </c>
      <c r="F6" s="64">
        <v>1</v>
      </c>
      <c r="G6" s="37">
        <f t="shared" si="1"/>
        <v>4002.4699999999993</v>
      </c>
      <c r="H6" s="3">
        <v>12</v>
      </c>
      <c r="I6" s="37">
        <f t="shared" si="2"/>
        <v>48029.639999999992</v>
      </c>
    </row>
    <row r="7" spans="2:10" ht="15.75" customHeight="1" x14ac:dyDescent="0.15">
      <c r="B7" s="2" t="s">
        <v>103</v>
      </c>
      <c r="C7" s="65">
        <v>3000</v>
      </c>
      <c r="D7" s="37">
        <f>C7*0.67</f>
        <v>2010.0000000000002</v>
      </c>
      <c r="E7" s="37">
        <f t="shared" si="0"/>
        <v>5010</v>
      </c>
      <c r="F7" s="64">
        <v>1</v>
      </c>
      <c r="G7" s="37">
        <f>E7+F7</f>
        <v>5011</v>
      </c>
      <c r="H7" s="3">
        <v>12</v>
      </c>
      <c r="I7" s="37">
        <f t="shared" si="2"/>
        <v>60132</v>
      </c>
    </row>
    <row r="8" spans="2:10" ht="15.75" customHeight="1" x14ac:dyDescent="0.15">
      <c r="B8" s="4" t="s">
        <v>8</v>
      </c>
      <c r="C8" s="80" t="s">
        <v>4</v>
      </c>
      <c r="D8" s="73"/>
      <c r="E8" s="80" t="s">
        <v>9</v>
      </c>
      <c r="F8" s="73"/>
      <c r="G8" s="1" t="s">
        <v>10</v>
      </c>
      <c r="H8" s="1" t="s">
        <v>6</v>
      </c>
      <c r="I8" s="37"/>
      <c r="J8" s="40">
        <f>SUM(I3:I7)</f>
        <v>497842.54999999993</v>
      </c>
    </row>
    <row r="9" spans="2:10" ht="15.75" customHeight="1" x14ac:dyDescent="0.15">
      <c r="B9" s="78" t="s">
        <v>11</v>
      </c>
      <c r="C9" s="79"/>
      <c r="D9" s="79"/>
      <c r="E9" s="79"/>
      <c r="F9" s="79"/>
      <c r="G9" s="79"/>
      <c r="H9" s="79"/>
      <c r="I9" s="37"/>
      <c r="J9" s="38"/>
    </row>
    <row r="10" spans="2:10" ht="15.75" customHeight="1" x14ac:dyDescent="0.15">
      <c r="B10" s="2" t="s">
        <v>104</v>
      </c>
      <c r="C10" s="76">
        <f>SUM(F3:F7)</f>
        <v>7</v>
      </c>
      <c r="D10" s="77"/>
      <c r="E10" s="74">
        <v>250</v>
      </c>
      <c r="F10" s="75"/>
      <c r="G10" s="37">
        <f t="shared" ref="G10:G12" si="3">E10*C10</f>
        <v>1750</v>
      </c>
      <c r="H10" s="3">
        <v>12</v>
      </c>
      <c r="I10" s="37">
        <f t="shared" ref="I10:I12" si="4">G10*H10</f>
        <v>21000</v>
      </c>
      <c r="J10" s="38"/>
    </row>
    <row r="11" spans="2:10" ht="15.75" customHeight="1" x14ac:dyDescent="0.15">
      <c r="B11" s="2" t="s">
        <v>117</v>
      </c>
      <c r="C11" s="76">
        <f>SUM(F3:F7)</f>
        <v>7</v>
      </c>
      <c r="D11" s="77"/>
      <c r="E11" s="74">
        <v>400</v>
      </c>
      <c r="F11" s="75"/>
      <c r="G11" s="37">
        <f t="shared" si="3"/>
        <v>2800</v>
      </c>
      <c r="H11" s="3">
        <v>12</v>
      </c>
      <c r="I11" s="37">
        <f t="shared" si="4"/>
        <v>33600</v>
      </c>
      <c r="J11" s="38"/>
    </row>
    <row r="12" spans="2:10" ht="15.75" customHeight="1" x14ac:dyDescent="0.15">
      <c r="B12" s="7" t="s">
        <v>105</v>
      </c>
      <c r="C12" s="81">
        <f>SUM(F3:F7)-3</f>
        <v>4</v>
      </c>
      <c r="D12" s="82"/>
      <c r="E12" s="83">
        <v>250</v>
      </c>
      <c r="F12" s="84"/>
      <c r="G12" s="41">
        <f t="shared" si="3"/>
        <v>1000</v>
      </c>
      <c r="H12" s="49">
        <v>12</v>
      </c>
      <c r="I12" s="37">
        <f t="shared" si="4"/>
        <v>12000</v>
      </c>
      <c r="J12" s="40">
        <f>SUM(I10:I12)</f>
        <v>66600</v>
      </c>
    </row>
    <row r="13" spans="2:10" ht="15.75" customHeight="1" x14ac:dyDescent="0.15">
      <c r="B13" s="78" t="s">
        <v>12</v>
      </c>
      <c r="C13" s="79"/>
      <c r="D13" s="79"/>
      <c r="E13" s="79"/>
      <c r="F13" s="79"/>
      <c r="G13" s="79"/>
      <c r="H13" s="79"/>
      <c r="I13" s="37"/>
      <c r="J13" s="38"/>
    </row>
    <row r="14" spans="2:10" ht="15.75" customHeight="1" x14ac:dyDescent="0.15">
      <c r="B14" s="2" t="s">
        <v>116</v>
      </c>
      <c r="C14" s="76">
        <v>1</v>
      </c>
      <c r="D14" s="77"/>
      <c r="E14" s="74">
        <v>10000</v>
      </c>
      <c r="F14" s="75"/>
      <c r="G14" s="37">
        <f>C14*E14</f>
        <v>10000</v>
      </c>
      <c r="H14" s="3">
        <v>12</v>
      </c>
      <c r="I14" s="37">
        <f t="shared" ref="I14:I18" si="5">G14*H14</f>
        <v>120000</v>
      </c>
      <c r="J14" s="38"/>
    </row>
    <row r="15" spans="2:10" ht="15.75" customHeight="1" x14ac:dyDescent="0.15">
      <c r="B15" s="5" t="s">
        <v>106</v>
      </c>
      <c r="C15" s="76">
        <v>1</v>
      </c>
      <c r="D15" s="77"/>
      <c r="E15" s="74">
        <v>19500</v>
      </c>
      <c r="F15" s="75"/>
      <c r="G15" s="37">
        <f>C15*E15</f>
        <v>19500</v>
      </c>
      <c r="H15" s="3">
        <v>1</v>
      </c>
      <c r="I15" s="37">
        <f t="shared" si="5"/>
        <v>19500</v>
      </c>
      <c r="J15" s="38"/>
    </row>
    <row r="16" spans="2:10" ht="15.75" customHeight="1" x14ac:dyDescent="0.15">
      <c r="B16" s="5" t="s">
        <v>118</v>
      </c>
      <c r="C16" s="76">
        <v>2</v>
      </c>
      <c r="D16" s="77"/>
      <c r="E16" s="74">
        <v>4500</v>
      </c>
      <c r="F16" s="75"/>
      <c r="G16" s="37">
        <f t="shared" ref="G16:G18" si="6">C16*E16</f>
        <v>9000</v>
      </c>
      <c r="H16" s="3">
        <v>12</v>
      </c>
      <c r="I16" s="37">
        <f t="shared" si="5"/>
        <v>108000</v>
      </c>
      <c r="J16" s="38"/>
    </row>
    <row r="17" spans="2:10" ht="15.75" customHeight="1" x14ac:dyDescent="0.15">
      <c r="B17" s="5" t="s">
        <v>107</v>
      </c>
      <c r="C17" s="76">
        <v>1</v>
      </c>
      <c r="D17" s="77"/>
      <c r="E17" s="74">
        <v>2500</v>
      </c>
      <c r="F17" s="75"/>
      <c r="G17" s="37">
        <f t="shared" si="6"/>
        <v>2500</v>
      </c>
      <c r="H17" s="3">
        <v>12</v>
      </c>
      <c r="I17" s="37">
        <f t="shared" si="5"/>
        <v>30000</v>
      </c>
      <c r="J17" s="38"/>
    </row>
    <row r="18" spans="2:10" ht="15.75" customHeight="1" x14ac:dyDescent="0.15">
      <c r="B18" s="6" t="s">
        <v>108</v>
      </c>
      <c r="C18" s="81">
        <v>3</v>
      </c>
      <c r="D18" s="82"/>
      <c r="E18" s="83">
        <v>1000</v>
      </c>
      <c r="F18" s="84"/>
      <c r="G18" s="41">
        <f t="shared" si="6"/>
        <v>3000</v>
      </c>
      <c r="H18" s="49">
        <v>12</v>
      </c>
      <c r="I18" s="37">
        <f t="shared" si="5"/>
        <v>36000</v>
      </c>
      <c r="J18" s="40">
        <f>SUM(I14:I18)</f>
        <v>313500</v>
      </c>
    </row>
    <row r="19" spans="2:10" ht="15.75" customHeight="1" x14ac:dyDescent="0.15">
      <c r="B19" s="78" t="s">
        <v>13</v>
      </c>
      <c r="C19" s="79"/>
      <c r="D19" s="79"/>
      <c r="E19" s="79"/>
      <c r="F19" s="79"/>
      <c r="G19" s="79"/>
      <c r="H19" s="79"/>
      <c r="I19" s="37"/>
      <c r="J19" s="38"/>
    </row>
    <row r="20" spans="2:10" ht="15.75" customHeight="1" x14ac:dyDescent="0.15">
      <c r="B20" s="5" t="s">
        <v>14</v>
      </c>
      <c r="C20" s="76">
        <v>1</v>
      </c>
      <c r="D20" s="77"/>
      <c r="E20" s="74">
        <v>3000</v>
      </c>
      <c r="F20" s="75"/>
      <c r="G20" s="37">
        <f>C20*E20</f>
        <v>3000</v>
      </c>
      <c r="H20" s="3">
        <v>12</v>
      </c>
      <c r="I20" s="37">
        <f>G20*H20</f>
        <v>36000</v>
      </c>
      <c r="J20" s="38"/>
    </row>
    <row r="21" spans="2:10" ht="15.75" customHeight="1" x14ac:dyDescent="0.15">
      <c r="B21" s="7"/>
      <c r="C21" s="87"/>
      <c r="D21" s="86"/>
      <c r="E21" s="85"/>
      <c r="F21" s="86"/>
      <c r="G21" s="50"/>
      <c r="H21" s="49"/>
      <c r="I21" s="37"/>
      <c r="J21" s="38"/>
    </row>
    <row r="22" spans="2:10" ht="15.75" customHeight="1" x14ac:dyDescent="0.15">
      <c r="B22" s="78" t="s">
        <v>15</v>
      </c>
      <c r="C22" s="79"/>
      <c r="D22" s="79"/>
      <c r="E22" s="79"/>
      <c r="F22" s="79"/>
      <c r="G22" s="79"/>
      <c r="H22" s="79"/>
      <c r="I22" s="37"/>
      <c r="J22" s="38"/>
    </row>
    <row r="23" spans="2:10" ht="15.75" customHeight="1" x14ac:dyDescent="0.15">
      <c r="B23" s="2" t="s">
        <v>16</v>
      </c>
      <c r="C23" s="76">
        <v>1</v>
      </c>
      <c r="D23" s="77"/>
      <c r="E23" s="74">
        <v>2500</v>
      </c>
      <c r="F23" s="75"/>
      <c r="G23" s="51">
        <f t="shared" ref="G23:G24" si="7">E23*C23</f>
        <v>2500</v>
      </c>
      <c r="H23" s="3">
        <v>1</v>
      </c>
      <c r="I23" s="37">
        <f t="shared" ref="I23:I29" si="8">G23*H23</f>
        <v>2500</v>
      </c>
      <c r="J23" s="38"/>
    </row>
    <row r="24" spans="2:10" ht="15.75" customHeight="1" x14ac:dyDescent="0.15">
      <c r="B24" s="5" t="s">
        <v>17</v>
      </c>
      <c r="C24" s="76">
        <v>3</v>
      </c>
      <c r="D24" s="77"/>
      <c r="E24" s="74">
        <v>1765</v>
      </c>
      <c r="F24" s="75"/>
      <c r="G24" s="39">
        <f t="shared" si="7"/>
        <v>5295</v>
      </c>
      <c r="H24" s="3">
        <v>1</v>
      </c>
      <c r="I24" s="37">
        <f t="shared" si="8"/>
        <v>5295</v>
      </c>
      <c r="J24" s="38"/>
    </row>
    <row r="25" spans="2:10" ht="15.75" customHeight="1" x14ac:dyDescent="0.15">
      <c r="B25" s="5" t="s">
        <v>18</v>
      </c>
      <c r="C25" s="76">
        <v>3</v>
      </c>
      <c r="D25" s="77"/>
      <c r="E25" s="74">
        <v>1000</v>
      </c>
      <c r="F25" s="75"/>
      <c r="G25" s="39">
        <f t="shared" ref="G25:G26" si="9">C25*E25</f>
        <v>3000</v>
      </c>
      <c r="H25" s="3">
        <v>1</v>
      </c>
      <c r="I25" s="37">
        <f t="shared" si="8"/>
        <v>3000</v>
      </c>
      <c r="J25" s="38"/>
    </row>
    <row r="26" spans="2:10" ht="15.75" customHeight="1" x14ac:dyDescent="0.15">
      <c r="B26" s="5" t="s">
        <v>19</v>
      </c>
      <c r="C26" s="76">
        <v>1</v>
      </c>
      <c r="D26" s="77"/>
      <c r="E26" s="74">
        <v>600</v>
      </c>
      <c r="F26" s="75"/>
      <c r="G26" s="39">
        <f t="shared" si="9"/>
        <v>600</v>
      </c>
      <c r="H26" s="3">
        <v>1</v>
      </c>
      <c r="I26" s="37">
        <f t="shared" si="8"/>
        <v>600</v>
      </c>
      <c r="J26" s="38"/>
    </row>
    <row r="27" spans="2:10" ht="15.75" customHeight="1" x14ac:dyDescent="0.15">
      <c r="B27" s="2" t="s">
        <v>20</v>
      </c>
      <c r="C27" s="76">
        <v>9</v>
      </c>
      <c r="D27" s="77"/>
      <c r="E27" s="74">
        <v>900</v>
      </c>
      <c r="F27" s="75"/>
      <c r="G27" s="39">
        <f t="shared" ref="G27:G28" si="10">E27*C27</f>
        <v>8100</v>
      </c>
      <c r="H27" s="3">
        <v>1</v>
      </c>
      <c r="I27" s="37">
        <f t="shared" si="8"/>
        <v>8100</v>
      </c>
      <c r="J27" s="38"/>
    </row>
    <row r="28" spans="2:10" ht="15.75" customHeight="1" x14ac:dyDescent="0.15">
      <c r="B28" s="2" t="s">
        <v>21</v>
      </c>
      <c r="C28" s="76">
        <v>1</v>
      </c>
      <c r="D28" s="77"/>
      <c r="E28" s="74">
        <v>3000</v>
      </c>
      <c r="F28" s="75"/>
      <c r="G28" s="39">
        <f t="shared" si="10"/>
        <v>3000</v>
      </c>
      <c r="H28" s="3">
        <v>1</v>
      </c>
      <c r="I28" s="37">
        <f t="shared" si="8"/>
        <v>3000</v>
      </c>
      <c r="J28" s="38"/>
    </row>
    <row r="29" spans="2:10" ht="15.75" customHeight="1" x14ac:dyDescent="0.15">
      <c r="B29" s="7" t="s">
        <v>22</v>
      </c>
      <c r="C29" s="81">
        <v>1</v>
      </c>
      <c r="D29" s="82"/>
      <c r="E29" s="83">
        <v>10000</v>
      </c>
      <c r="F29" s="84"/>
      <c r="G29" s="52">
        <v>10000</v>
      </c>
      <c r="H29" s="49">
        <v>1</v>
      </c>
      <c r="I29" s="37">
        <f t="shared" si="8"/>
        <v>10000</v>
      </c>
      <c r="J29" s="40">
        <f>SUM(I23:I29)</f>
        <v>32495</v>
      </c>
    </row>
    <row r="30" spans="2:10" ht="15.75" customHeight="1" x14ac:dyDescent="0.15">
      <c r="B30" s="78" t="s">
        <v>23</v>
      </c>
      <c r="C30" s="79"/>
      <c r="D30" s="79"/>
      <c r="E30" s="79"/>
      <c r="F30" s="79"/>
      <c r="G30" s="79"/>
      <c r="H30" s="79"/>
      <c r="I30" s="37"/>
      <c r="J30" s="38"/>
    </row>
    <row r="31" spans="2:10" ht="15.75" customHeight="1" x14ac:dyDescent="0.15">
      <c r="B31" s="2" t="s">
        <v>109</v>
      </c>
      <c r="C31" s="76">
        <v>6</v>
      </c>
      <c r="D31" s="77"/>
      <c r="E31" s="74">
        <v>5500</v>
      </c>
      <c r="F31" s="75"/>
      <c r="G31" s="37">
        <f t="shared" ref="G31:G32" si="11">C31*E31</f>
        <v>33000</v>
      </c>
      <c r="H31" s="3">
        <v>1</v>
      </c>
      <c r="I31" s="37">
        <f t="shared" ref="I31:I33" si="12">G31*H31</f>
        <v>33000</v>
      </c>
      <c r="J31" s="38"/>
    </row>
    <row r="32" spans="2:10" ht="15.75" customHeight="1" x14ac:dyDescent="0.15">
      <c r="B32" s="2" t="s">
        <v>110</v>
      </c>
      <c r="C32" s="76">
        <v>2</v>
      </c>
      <c r="D32" s="77"/>
      <c r="E32" s="74">
        <v>4400</v>
      </c>
      <c r="F32" s="75"/>
      <c r="G32" s="37">
        <f t="shared" si="11"/>
        <v>8800</v>
      </c>
      <c r="H32" s="3">
        <v>1</v>
      </c>
      <c r="I32" s="37">
        <f t="shared" si="12"/>
        <v>8800</v>
      </c>
      <c r="J32" s="38"/>
    </row>
    <row r="33" spans="2:12" ht="15.75" customHeight="1" x14ac:dyDescent="0.15">
      <c r="B33" s="7" t="s">
        <v>111</v>
      </c>
      <c r="C33" s="81">
        <v>1</v>
      </c>
      <c r="D33" s="82"/>
      <c r="E33" s="83">
        <v>2000</v>
      </c>
      <c r="F33" s="84"/>
      <c r="G33" s="41">
        <f>E33*C33</f>
        <v>2000</v>
      </c>
      <c r="H33" s="49">
        <v>1</v>
      </c>
      <c r="I33" s="37">
        <f t="shared" si="12"/>
        <v>2000</v>
      </c>
      <c r="J33" s="40">
        <f>SUM(I31:I33)</f>
        <v>43800</v>
      </c>
    </row>
    <row r="34" spans="2:12" ht="15.75" customHeight="1" x14ac:dyDescent="0.15">
      <c r="B34" s="78" t="s">
        <v>24</v>
      </c>
      <c r="C34" s="79"/>
      <c r="D34" s="79"/>
      <c r="E34" s="79"/>
      <c r="F34" s="79"/>
      <c r="G34" s="79"/>
      <c r="H34" s="79"/>
      <c r="I34" s="37"/>
      <c r="J34" s="38"/>
    </row>
    <row r="35" spans="2:12" ht="15.75" customHeight="1" x14ac:dyDescent="0.15">
      <c r="B35" s="5" t="s">
        <v>112</v>
      </c>
      <c r="C35" s="76">
        <v>1</v>
      </c>
      <c r="D35" s="77"/>
      <c r="E35" s="74">
        <v>7000</v>
      </c>
      <c r="F35" s="75"/>
      <c r="G35" s="37">
        <f>C35*E35</f>
        <v>7000</v>
      </c>
      <c r="H35" s="3">
        <v>1</v>
      </c>
      <c r="I35" s="37">
        <f t="shared" ref="I35:I37" si="13">G35*H35</f>
        <v>7000</v>
      </c>
      <c r="J35" s="38"/>
    </row>
    <row r="36" spans="2:12" ht="15.75" customHeight="1" x14ac:dyDescent="0.15">
      <c r="B36" s="5" t="s">
        <v>113</v>
      </c>
      <c r="C36" s="76">
        <v>1</v>
      </c>
      <c r="D36" s="77"/>
      <c r="E36" s="74">
        <v>1000</v>
      </c>
      <c r="F36" s="75"/>
      <c r="G36" s="37">
        <f>C36*E36</f>
        <v>1000</v>
      </c>
      <c r="H36" s="3">
        <v>12</v>
      </c>
      <c r="I36" s="37">
        <f t="shared" si="13"/>
        <v>12000</v>
      </c>
      <c r="J36" s="38"/>
    </row>
    <row r="37" spans="2:12" ht="15.75" customHeight="1" x14ac:dyDescent="0.15">
      <c r="B37" s="7" t="s">
        <v>114</v>
      </c>
      <c r="C37" s="81">
        <v>1</v>
      </c>
      <c r="D37" s="82"/>
      <c r="E37" s="83">
        <v>0</v>
      </c>
      <c r="F37" s="84"/>
      <c r="G37" s="41">
        <f>C37*E37</f>
        <v>0</v>
      </c>
      <c r="H37" s="49">
        <v>1</v>
      </c>
      <c r="I37" s="37">
        <f t="shared" si="13"/>
        <v>0</v>
      </c>
      <c r="J37" s="40">
        <f>SUM(I35:I37)</f>
        <v>19000</v>
      </c>
    </row>
    <row r="38" spans="2:12" ht="15.75" customHeight="1" x14ac:dyDescent="0.15">
      <c r="B38" s="78" t="s">
        <v>25</v>
      </c>
      <c r="C38" s="79"/>
      <c r="D38" s="79"/>
      <c r="E38" s="79"/>
      <c r="F38" s="79"/>
      <c r="G38" s="79"/>
      <c r="H38" s="79"/>
      <c r="I38" s="37"/>
      <c r="J38" s="38"/>
    </row>
    <row r="39" spans="2:12" ht="15.75" customHeight="1" x14ac:dyDescent="0.15">
      <c r="B39" s="5" t="s">
        <v>26</v>
      </c>
      <c r="C39" s="76">
        <v>1</v>
      </c>
      <c r="D39" s="77"/>
      <c r="E39" s="74">
        <v>20000</v>
      </c>
      <c r="F39" s="75"/>
      <c r="G39" s="51">
        <f t="shared" ref="G39:G41" si="14">C39*E39</f>
        <v>20000</v>
      </c>
      <c r="H39" s="3">
        <v>12</v>
      </c>
      <c r="I39" s="37">
        <f t="shared" ref="I39:I42" si="15">G39*H39</f>
        <v>240000</v>
      </c>
      <c r="J39" s="38"/>
    </row>
    <row r="40" spans="2:12" ht="15.75" customHeight="1" x14ac:dyDescent="0.15">
      <c r="B40" s="5" t="s">
        <v>115</v>
      </c>
      <c r="C40" s="76">
        <v>1</v>
      </c>
      <c r="D40" s="77"/>
      <c r="E40" s="74">
        <v>50000</v>
      </c>
      <c r="F40" s="75"/>
      <c r="G40" s="37">
        <f t="shared" si="14"/>
        <v>50000</v>
      </c>
      <c r="H40" s="8">
        <v>1</v>
      </c>
      <c r="I40" s="37">
        <f t="shared" si="15"/>
        <v>50000</v>
      </c>
      <c r="J40" s="38"/>
    </row>
    <row r="41" spans="2:12" ht="15.75" customHeight="1" x14ac:dyDescent="0.15">
      <c r="B41" s="5" t="s">
        <v>27</v>
      </c>
      <c r="C41" s="76">
        <v>1</v>
      </c>
      <c r="D41" s="77"/>
      <c r="E41" s="74">
        <v>16000</v>
      </c>
      <c r="F41" s="75"/>
      <c r="G41" s="37">
        <f t="shared" si="14"/>
        <v>16000</v>
      </c>
      <c r="H41" s="8">
        <v>1</v>
      </c>
      <c r="I41" s="37">
        <f t="shared" si="15"/>
        <v>16000</v>
      </c>
      <c r="J41" s="40">
        <f>SUM(I39:I41)</f>
        <v>306000</v>
      </c>
    </row>
    <row r="42" spans="2:12" ht="15.75" customHeight="1" x14ac:dyDescent="0.15">
      <c r="B42" s="5" t="s">
        <v>28</v>
      </c>
      <c r="C42" s="76">
        <v>0</v>
      </c>
      <c r="D42" s="77"/>
      <c r="E42" s="113">
        <v>25000</v>
      </c>
      <c r="F42" s="75"/>
      <c r="G42" s="37">
        <v>0</v>
      </c>
      <c r="H42" s="8">
        <v>12</v>
      </c>
      <c r="I42" s="37">
        <f t="shared" si="15"/>
        <v>0</v>
      </c>
    </row>
    <row r="43" spans="2:12" ht="15.75" customHeight="1" x14ac:dyDescent="0.15">
      <c r="B43" s="72" t="s">
        <v>29</v>
      </c>
      <c r="C43" s="73"/>
      <c r="D43" s="73"/>
      <c r="E43" s="73"/>
      <c r="F43" s="73"/>
      <c r="G43" s="73"/>
      <c r="H43" s="73"/>
      <c r="I43" s="70">
        <f>SUM(I3:I42)</f>
        <v>1315237.5499999998</v>
      </c>
      <c r="J43" s="71"/>
      <c r="L43" s="38"/>
    </row>
    <row r="45" spans="2:12" ht="15.75" customHeight="1" x14ac:dyDescent="0.15">
      <c r="K45" s="38"/>
    </row>
  </sheetData>
  <mergeCells count="65">
    <mergeCell ref="C40:D40"/>
    <mergeCell ref="E40:F40"/>
    <mergeCell ref="C41:D41"/>
    <mergeCell ref="C27:D27"/>
    <mergeCell ref="E26:F26"/>
    <mergeCell ref="E27:F27"/>
    <mergeCell ref="E28:F28"/>
    <mergeCell ref="C26:D26"/>
    <mergeCell ref="E32:F32"/>
    <mergeCell ref="C32:D32"/>
    <mergeCell ref="C28:D28"/>
    <mergeCell ref="C29:D29"/>
    <mergeCell ref="C31:D31"/>
    <mergeCell ref="E31:F31"/>
    <mergeCell ref="E29:F29"/>
    <mergeCell ref="B30:H30"/>
    <mergeCell ref="E37:F37"/>
    <mergeCell ref="C37:D37"/>
    <mergeCell ref="B38:H38"/>
    <mergeCell ref="E39:F39"/>
    <mergeCell ref="C39:D39"/>
    <mergeCell ref="C14:D14"/>
    <mergeCell ref="C15:D15"/>
    <mergeCell ref="E15:F15"/>
    <mergeCell ref="E14:F14"/>
    <mergeCell ref="C36:D36"/>
    <mergeCell ref="E36:F36"/>
    <mergeCell ref="E33:F33"/>
    <mergeCell ref="E35:F35"/>
    <mergeCell ref="C33:D33"/>
    <mergeCell ref="B34:H34"/>
    <mergeCell ref="C35:D35"/>
    <mergeCell ref="E18:F18"/>
    <mergeCell ref="C18:D18"/>
    <mergeCell ref="B19:H19"/>
    <mergeCell ref="C16:D16"/>
    <mergeCell ref="C17:D17"/>
    <mergeCell ref="E16:F16"/>
    <mergeCell ref="E17:F17"/>
    <mergeCell ref="B13:H13"/>
    <mergeCell ref="E8:F8"/>
    <mergeCell ref="B9:H9"/>
    <mergeCell ref="E10:F10"/>
    <mergeCell ref="C10:D10"/>
    <mergeCell ref="C11:D11"/>
    <mergeCell ref="C12:D12"/>
    <mergeCell ref="C8:D8"/>
    <mergeCell ref="E12:F12"/>
    <mergeCell ref="E11:F11"/>
    <mergeCell ref="I43:J43"/>
    <mergeCell ref="B43:H43"/>
    <mergeCell ref="E20:F20"/>
    <mergeCell ref="C20:D20"/>
    <mergeCell ref="E25:F25"/>
    <mergeCell ref="C24:D24"/>
    <mergeCell ref="C23:D23"/>
    <mergeCell ref="E24:F24"/>
    <mergeCell ref="B22:H22"/>
    <mergeCell ref="E23:F23"/>
    <mergeCell ref="C25:D25"/>
    <mergeCell ref="E21:F21"/>
    <mergeCell ref="C21:D21"/>
    <mergeCell ref="C42:D42"/>
    <mergeCell ref="E42:F42"/>
    <mergeCell ref="E41:F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39"/>
  <sheetViews>
    <sheetView topLeftCell="A16" zoomScale="99" workbookViewId="0">
      <selection activeCell="D52" sqref="D52"/>
    </sheetView>
  </sheetViews>
  <sheetFormatPr baseColWidth="10" defaultColWidth="14.5" defaultRowHeight="15.75" customHeight="1" x14ac:dyDescent="0.15"/>
  <cols>
    <col min="1" max="1" width="3.1640625" customWidth="1"/>
    <col min="2" max="2" width="18.5" customWidth="1"/>
    <col min="3" max="14" width="15.83203125" bestFit="1" customWidth="1"/>
  </cols>
  <sheetData>
    <row r="1" spans="1:14" ht="15.75" customHeight="1" x14ac:dyDescent="0.15">
      <c r="A1" s="9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customHeight="1" x14ac:dyDescent="0.15">
      <c r="A2" s="9"/>
      <c r="B2" s="11"/>
      <c r="C2" s="88" t="s">
        <v>30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 customHeight="1" x14ac:dyDescent="0.15">
      <c r="A3" s="10"/>
      <c r="B3" s="12" t="s">
        <v>31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3">
        <v>11</v>
      </c>
      <c r="N3" s="13">
        <v>12</v>
      </c>
    </row>
    <row r="4" spans="1:14" ht="15.75" customHeight="1" x14ac:dyDescent="0.15">
      <c r="A4" s="16"/>
      <c r="B4" s="18" t="str">
        <f>+'Budget Breakdown'!B3</f>
        <v>Personel 1</v>
      </c>
      <c r="C4" s="43">
        <f>'Budget Breakdown'!$G$3</f>
        <v>14883.0425</v>
      </c>
      <c r="D4" s="43">
        <f>'Budget Breakdown'!$G$3</f>
        <v>14883.0425</v>
      </c>
      <c r="E4" s="43">
        <f>'Budget Breakdown'!$G$3</f>
        <v>14883.0425</v>
      </c>
      <c r="F4" s="43">
        <f>'Budget Breakdown'!$G$3</f>
        <v>14883.0425</v>
      </c>
      <c r="G4" s="43">
        <f>'Budget Breakdown'!$G$3</f>
        <v>14883.0425</v>
      </c>
      <c r="H4" s="43">
        <f>'Budget Breakdown'!$G$3</f>
        <v>14883.0425</v>
      </c>
      <c r="I4" s="43">
        <f>'Budget Breakdown'!$G$3</f>
        <v>14883.0425</v>
      </c>
      <c r="J4" s="43">
        <f>'Budget Breakdown'!$G$3</f>
        <v>14883.0425</v>
      </c>
      <c r="K4" s="43">
        <f>'Budget Breakdown'!$G$3</f>
        <v>14883.0425</v>
      </c>
      <c r="L4" s="43">
        <f>'Budget Breakdown'!$G$3</f>
        <v>14883.0425</v>
      </c>
      <c r="M4" s="43">
        <f>'Budget Breakdown'!$G$3</f>
        <v>14883.0425</v>
      </c>
      <c r="N4" s="44">
        <f>'Budget Breakdown'!$G$3</f>
        <v>14883.0425</v>
      </c>
    </row>
    <row r="5" spans="1:14" ht="15.75" customHeight="1" x14ac:dyDescent="0.15">
      <c r="A5" s="16"/>
      <c r="B5" s="5" t="str">
        <f>+'Budget Breakdown'!B4</f>
        <v>Personel 2</v>
      </c>
      <c r="C5" s="43">
        <f>'Budget Breakdown'!$G$4</f>
        <v>8795.1833333333325</v>
      </c>
      <c r="D5" s="43">
        <f>'Budget Breakdown'!$G$4</f>
        <v>8795.1833333333325</v>
      </c>
      <c r="E5" s="43">
        <f>'Budget Breakdown'!$G$4</f>
        <v>8795.1833333333325</v>
      </c>
      <c r="F5" s="43">
        <f>'Budget Breakdown'!$G$4</f>
        <v>8795.1833333333325</v>
      </c>
      <c r="G5" s="43">
        <f>'Budget Breakdown'!$G$4</f>
        <v>8795.1833333333325</v>
      </c>
      <c r="H5" s="43">
        <f>'Budget Breakdown'!$G$4</f>
        <v>8795.1833333333325</v>
      </c>
      <c r="I5" s="43">
        <f>'Budget Breakdown'!$G$4</f>
        <v>8795.1833333333325</v>
      </c>
      <c r="J5" s="43">
        <f>'Budget Breakdown'!$G$4</f>
        <v>8795.1833333333325</v>
      </c>
      <c r="K5" s="43">
        <f>'Budget Breakdown'!$G$4</f>
        <v>8795.1833333333325</v>
      </c>
      <c r="L5" s="43">
        <f>'Budget Breakdown'!$G$4</f>
        <v>8795.1833333333325</v>
      </c>
      <c r="M5" s="43">
        <f>'Budget Breakdown'!$G$4</f>
        <v>8795.1833333333325</v>
      </c>
      <c r="N5" s="44">
        <f>'Budget Breakdown'!$G$4</f>
        <v>8795.1833333333325</v>
      </c>
    </row>
    <row r="6" spans="1:14" ht="15.75" customHeight="1" x14ac:dyDescent="0.15">
      <c r="A6" s="16"/>
      <c r="B6" s="24" t="str">
        <f>'Budget Breakdown'!B5</f>
        <v>Personel 3</v>
      </c>
      <c r="C6" s="43">
        <f>'Budget Breakdown'!$G$5</f>
        <v>8795.1833333333325</v>
      </c>
      <c r="D6" s="43">
        <f>'Budget Breakdown'!$G$5</f>
        <v>8795.1833333333325</v>
      </c>
      <c r="E6" s="43">
        <f>'Budget Breakdown'!$G$5</f>
        <v>8795.1833333333325</v>
      </c>
      <c r="F6" s="43">
        <f>'Budget Breakdown'!$G$5</f>
        <v>8795.1833333333325</v>
      </c>
      <c r="G6" s="43">
        <f>'Budget Breakdown'!$G$5</f>
        <v>8795.1833333333325</v>
      </c>
      <c r="H6" s="43">
        <f>'Budget Breakdown'!$G$5</f>
        <v>8795.1833333333325</v>
      </c>
      <c r="I6" s="43">
        <f>'Budget Breakdown'!$G$5</f>
        <v>8795.1833333333325</v>
      </c>
      <c r="J6" s="43">
        <f>'Budget Breakdown'!$G$5</f>
        <v>8795.1833333333325</v>
      </c>
      <c r="K6" s="43">
        <f>'Budget Breakdown'!$G$5</f>
        <v>8795.1833333333325</v>
      </c>
      <c r="L6" s="43">
        <f>'Budget Breakdown'!$G$5</f>
        <v>8795.1833333333325</v>
      </c>
      <c r="M6" s="43">
        <f>'Budget Breakdown'!$G$5</f>
        <v>8795.1833333333325</v>
      </c>
      <c r="N6" s="44">
        <f>'Budget Breakdown'!$G$5</f>
        <v>8795.1833333333325</v>
      </c>
    </row>
    <row r="7" spans="1:14" ht="15.75" customHeight="1" x14ac:dyDescent="0.15">
      <c r="A7" s="26"/>
      <c r="B7" s="5" t="str">
        <f>+'Budget Breakdown'!B6</f>
        <v>Personel 4</v>
      </c>
      <c r="C7" s="43">
        <f>'Budget Breakdown'!$G$6</f>
        <v>4002.4699999999993</v>
      </c>
      <c r="D7" s="43">
        <f>'Budget Breakdown'!$G$6</f>
        <v>4002.4699999999993</v>
      </c>
      <c r="E7" s="43">
        <f>'Budget Breakdown'!$G$6</f>
        <v>4002.4699999999993</v>
      </c>
      <c r="F7" s="43">
        <f>'Budget Breakdown'!$G$6</f>
        <v>4002.4699999999993</v>
      </c>
      <c r="G7" s="43">
        <f>'Budget Breakdown'!$G$6</f>
        <v>4002.4699999999993</v>
      </c>
      <c r="H7" s="43">
        <f>'Budget Breakdown'!$G$6</f>
        <v>4002.4699999999993</v>
      </c>
      <c r="I7" s="43">
        <f>'Budget Breakdown'!$G$6</f>
        <v>4002.4699999999993</v>
      </c>
      <c r="J7" s="43">
        <f>'Budget Breakdown'!$G$6</f>
        <v>4002.4699999999993</v>
      </c>
      <c r="K7" s="43">
        <f>'Budget Breakdown'!$G$6</f>
        <v>4002.4699999999993</v>
      </c>
      <c r="L7" s="43">
        <f>'Budget Breakdown'!$G$6</f>
        <v>4002.4699999999993</v>
      </c>
      <c r="M7" s="43">
        <f>'Budget Breakdown'!$G$6</f>
        <v>4002.4699999999993</v>
      </c>
      <c r="N7" s="43">
        <f>'Budget Breakdown'!$G$6</f>
        <v>4002.4699999999993</v>
      </c>
    </row>
    <row r="8" spans="1:14" ht="15.75" customHeight="1" x14ac:dyDescent="0.15">
      <c r="A8" s="16"/>
      <c r="B8" s="24" t="str">
        <f>+'Budget Breakdown'!B7</f>
        <v>Personel 5</v>
      </c>
      <c r="C8" s="43">
        <f>'Budget Breakdown'!$G$7</f>
        <v>5011</v>
      </c>
      <c r="D8" s="43">
        <f>'Budget Breakdown'!$G$7</f>
        <v>5011</v>
      </c>
      <c r="E8" s="43">
        <f>'Budget Breakdown'!$G$7</f>
        <v>5011</v>
      </c>
      <c r="F8" s="43">
        <f>'Budget Breakdown'!$G$7</f>
        <v>5011</v>
      </c>
      <c r="G8" s="43">
        <f>'Budget Breakdown'!$G$7</f>
        <v>5011</v>
      </c>
      <c r="H8" s="43">
        <f>'Budget Breakdown'!$G$7</f>
        <v>5011</v>
      </c>
      <c r="I8" s="43">
        <f>'Budget Breakdown'!$G$7</f>
        <v>5011</v>
      </c>
      <c r="J8" s="43">
        <f>'Budget Breakdown'!$G$7</f>
        <v>5011</v>
      </c>
      <c r="K8" s="43">
        <f>'Budget Breakdown'!$G$7</f>
        <v>5011</v>
      </c>
      <c r="L8" s="43">
        <f>'Budget Breakdown'!$G$7</f>
        <v>5011</v>
      </c>
      <c r="M8" s="43">
        <f>'Budget Breakdown'!$G$7</f>
        <v>5011</v>
      </c>
      <c r="N8" s="44">
        <f>'Budget Breakdown'!$G$7</f>
        <v>5011</v>
      </c>
    </row>
    <row r="9" spans="1:14" ht="15.75" customHeight="1" x14ac:dyDescent="0.15">
      <c r="A9" s="16"/>
      <c r="B9" s="24" t="str">
        <f>+'Budget Breakdown'!B10</f>
        <v>Gider 1</v>
      </c>
      <c r="C9" s="43">
        <f>'Budget Breakdown'!$G$10</f>
        <v>1750</v>
      </c>
      <c r="D9" s="43">
        <f>'Budget Breakdown'!$G$10</f>
        <v>1750</v>
      </c>
      <c r="E9" s="43">
        <f>'Budget Breakdown'!$G$10</f>
        <v>1750</v>
      </c>
      <c r="F9" s="43">
        <f>'Budget Breakdown'!$G$10</f>
        <v>1750</v>
      </c>
      <c r="G9" s="43">
        <f>'Budget Breakdown'!$G$10</f>
        <v>1750</v>
      </c>
      <c r="H9" s="43">
        <f>'Budget Breakdown'!$G$10</f>
        <v>1750</v>
      </c>
      <c r="I9" s="43">
        <f>'Budget Breakdown'!$G$10</f>
        <v>1750</v>
      </c>
      <c r="J9" s="43">
        <f>'Budget Breakdown'!$G$10</f>
        <v>1750</v>
      </c>
      <c r="K9" s="43">
        <f>'Budget Breakdown'!$G$10</f>
        <v>1750</v>
      </c>
      <c r="L9" s="43">
        <f>'Budget Breakdown'!$G$10</f>
        <v>1750</v>
      </c>
      <c r="M9" s="43">
        <f>'Budget Breakdown'!$G$10</f>
        <v>1750</v>
      </c>
      <c r="N9" s="44">
        <f>'Budget Breakdown'!$G$10</f>
        <v>1750</v>
      </c>
    </row>
    <row r="10" spans="1:14" ht="15.75" customHeight="1" x14ac:dyDescent="0.15">
      <c r="A10" s="16"/>
      <c r="B10" s="24" t="str">
        <f>+'Budget Breakdown'!B11</f>
        <v>Personel Yemek</v>
      </c>
      <c r="C10" s="43">
        <f>'Budget Breakdown'!$G$11</f>
        <v>2800</v>
      </c>
      <c r="D10" s="43">
        <f>'Budget Breakdown'!$G$11</f>
        <v>2800</v>
      </c>
      <c r="E10" s="43">
        <f>'Budget Breakdown'!$G$11</f>
        <v>2800</v>
      </c>
      <c r="F10" s="43">
        <f>'Budget Breakdown'!$G$11</f>
        <v>2800</v>
      </c>
      <c r="G10" s="43">
        <f>'Budget Breakdown'!$G$11</f>
        <v>2800</v>
      </c>
      <c r="H10" s="43">
        <f>'Budget Breakdown'!$G$11</f>
        <v>2800</v>
      </c>
      <c r="I10" s="43">
        <f>'Budget Breakdown'!$G$11</f>
        <v>2800</v>
      </c>
      <c r="J10" s="43">
        <f>'Budget Breakdown'!$G$11</f>
        <v>2800</v>
      </c>
      <c r="K10" s="43">
        <f>'Budget Breakdown'!$G$11</f>
        <v>2800</v>
      </c>
      <c r="L10" s="43">
        <f>'Budget Breakdown'!$G$11</f>
        <v>2800</v>
      </c>
      <c r="M10" s="43">
        <f>'Budget Breakdown'!$G$11</f>
        <v>2800</v>
      </c>
      <c r="N10" s="44">
        <f>'Budget Breakdown'!$G$11</f>
        <v>2800</v>
      </c>
    </row>
    <row r="11" spans="1:14" ht="15.75" customHeight="1" x14ac:dyDescent="0.15">
      <c r="A11" s="16"/>
      <c r="B11" s="24" t="str">
        <f>+'Budget Breakdown'!B12</f>
        <v>Gider 3</v>
      </c>
      <c r="C11" s="43">
        <f>'Budget Breakdown'!$G$12</f>
        <v>1000</v>
      </c>
      <c r="D11" s="43">
        <f>'Budget Breakdown'!$G$12</f>
        <v>1000</v>
      </c>
      <c r="E11" s="43">
        <f>'Budget Breakdown'!$G$12</f>
        <v>1000</v>
      </c>
      <c r="F11" s="43">
        <f>'Budget Breakdown'!$G$12</f>
        <v>1000</v>
      </c>
      <c r="G11" s="43">
        <f>'Budget Breakdown'!$G$12</f>
        <v>1000</v>
      </c>
      <c r="H11" s="43">
        <f>'Budget Breakdown'!$G$12</f>
        <v>1000</v>
      </c>
      <c r="I11" s="43">
        <f>'Budget Breakdown'!$G$12</f>
        <v>1000</v>
      </c>
      <c r="J11" s="43">
        <f>'Budget Breakdown'!$G$12</f>
        <v>1000</v>
      </c>
      <c r="K11" s="43">
        <f>'Budget Breakdown'!$G$12</f>
        <v>1000</v>
      </c>
      <c r="L11" s="43">
        <f>'Budget Breakdown'!$G$12</f>
        <v>1000</v>
      </c>
      <c r="M11" s="43">
        <f>'Budget Breakdown'!$G$12</f>
        <v>1000</v>
      </c>
      <c r="N11" s="44">
        <f>'Budget Breakdown'!$G$12</f>
        <v>1000</v>
      </c>
    </row>
    <row r="12" spans="1:14" ht="15.75" customHeight="1" x14ac:dyDescent="0.15">
      <c r="A12" s="16"/>
      <c r="B12" s="2" t="str">
        <f>+'Budget Breakdown'!B14</f>
        <v>Ofis Kira</v>
      </c>
      <c r="C12" s="43">
        <f>'Budget Breakdown'!$G$14</f>
        <v>10000</v>
      </c>
      <c r="D12" s="43">
        <f>'Budget Breakdown'!$G$14</f>
        <v>10000</v>
      </c>
      <c r="E12" s="43">
        <f>'Budget Breakdown'!$G$14</f>
        <v>10000</v>
      </c>
      <c r="F12" s="43">
        <f>'Budget Breakdown'!$G$14</f>
        <v>10000</v>
      </c>
      <c r="G12" s="43">
        <f>'Budget Breakdown'!$G$14</f>
        <v>10000</v>
      </c>
      <c r="H12" s="43">
        <f>'Budget Breakdown'!$G$14</f>
        <v>10000</v>
      </c>
      <c r="I12" s="43">
        <f>'Budget Breakdown'!$G$14</f>
        <v>10000</v>
      </c>
      <c r="J12" s="43">
        <f>'Budget Breakdown'!$G$14</f>
        <v>10000</v>
      </c>
      <c r="K12" s="43">
        <f>'Budget Breakdown'!$G$14</f>
        <v>10000</v>
      </c>
      <c r="L12" s="43">
        <f>'Budget Breakdown'!$G$14</f>
        <v>10000</v>
      </c>
      <c r="M12" s="43">
        <f>'Budget Breakdown'!$G$14</f>
        <v>10000</v>
      </c>
      <c r="N12" s="44">
        <f>'Budget Breakdown'!$G$14</f>
        <v>10000</v>
      </c>
    </row>
    <row r="13" spans="1:14" ht="15.75" customHeight="1" x14ac:dyDescent="0.15">
      <c r="A13" s="16"/>
      <c r="B13" s="24" t="str">
        <f>+'Budget Breakdown'!B15</f>
        <v>Ofis 2</v>
      </c>
      <c r="C13" s="43">
        <f>'Budget Breakdown'!$G$15</f>
        <v>19500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</row>
    <row r="14" spans="1:14" ht="15.75" customHeight="1" x14ac:dyDescent="0.15">
      <c r="A14" s="16"/>
      <c r="B14" s="24" t="str">
        <f>+'Budget Breakdown'!B16</f>
        <v>Şirket Aracı</v>
      </c>
      <c r="C14" s="43">
        <f>'Budget Breakdown'!$G$16</f>
        <v>9000</v>
      </c>
      <c r="D14" s="43">
        <f>'Budget Breakdown'!$G$16</f>
        <v>9000</v>
      </c>
      <c r="E14" s="43">
        <f>'Budget Breakdown'!$G$16</f>
        <v>9000</v>
      </c>
      <c r="F14" s="43">
        <f>'Budget Breakdown'!$G$16</f>
        <v>9000</v>
      </c>
      <c r="G14" s="43">
        <f>'Budget Breakdown'!$G$16</f>
        <v>9000</v>
      </c>
      <c r="H14" s="43">
        <f>'Budget Breakdown'!$G$16</f>
        <v>9000</v>
      </c>
      <c r="I14" s="43">
        <f>'Budget Breakdown'!$G$16</f>
        <v>9000</v>
      </c>
      <c r="J14" s="43">
        <f>'Budget Breakdown'!$G$16</f>
        <v>9000</v>
      </c>
      <c r="K14" s="43">
        <f>'Budget Breakdown'!$G$16</f>
        <v>9000</v>
      </c>
      <c r="L14" s="43">
        <f>'Budget Breakdown'!$G$16</f>
        <v>9000</v>
      </c>
      <c r="M14" s="43">
        <f>'Budget Breakdown'!$G$16</f>
        <v>9000</v>
      </c>
      <c r="N14" s="44">
        <f>'Budget Breakdown'!$G$16</f>
        <v>9000</v>
      </c>
    </row>
    <row r="15" spans="1:14" ht="15.75" customHeight="1" x14ac:dyDescent="0.15">
      <c r="A15" s="16"/>
      <c r="B15" s="24" t="str">
        <f>+'Budget Breakdown'!B17</f>
        <v>Ofis 4</v>
      </c>
      <c r="C15" s="43">
        <f>'Budget Breakdown'!$G$17</f>
        <v>2500</v>
      </c>
      <c r="D15" s="43">
        <f>'Budget Breakdown'!$G$17</f>
        <v>2500</v>
      </c>
      <c r="E15" s="43">
        <f>'Budget Breakdown'!$G$17</f>
        <v>2500</v>
      </c>
      <c r="F15" s="43">
        <f>'Budget Breakdown'!$G$17</f>
        <v>2500</v>
      </c>
      <c r="G15" s="43">
        <f>'Budget Breakdown'!$G$17</f>
        <v>2500</v>
      </c>
      <c r="H15" s="43">
        <f>'Budget Breakdown'!$G$17</f>
        <v>2500</v>
      </c>
      <c r="I15" s="43">
        <f>'Budget Breakdown'!$G$17</f>
        <v>2500</v>
      </c>
      <c r="J15" s="43">
        <f>'Budget Breakdown'!$G$17</f>
        <v>2500</v>
      </c>
      <c r="K15" s="43">
        <f>'Budget Breakdown'!$G$17</f>
        <v>2500</v>
      </c>
      <c r="L15" s="43">
        <f>'Budget Breakdown'!$G$17</f>
        <v>2500</v>
      </c>
      <c r="M15" s="43">
        <f>'Budget Breakdown'!$G$17</f>
        <v>2500</v>
      </c>
      <c r="N15" s="44">
        <f>'Budget Breakdown'!$G$17</f>
        <v>2500</v>
      </c>
    </row>
    <row r="16" spans="1:14" ht="15.75" customHeight="1" x14ac:dyDescent="0.15">
      <c r="A16" s="16"/>
      <c r="B16" s="5" t="str">
        <f>+'Budget Breakdown'!B18</f>
        <v>Ofis 5</v>
      </c>
      <c r="C16" s="43">
        <f>'Budget Breakdown'!$G$18</f>
        <v>3000</v>
      </c>
      <c r="D16" s="43">
        <f>'Budget Breakdown'!$G$18</f>
        <v>3000</v>
      </c>
      <c r="E16" s="43">
        <f>'Budget Breakdown'!$G$18</f>
        <v>3000</v>
      </c>
      <c r="F16" s="43">
        <f>'Budget Breakdown'!$G$18</f>
        <v>3000</v>
      </c>
      <c r="G16" s="43">
        <f>'Budget Breakdown'!$G$18</f>
        <v>3000</v>
      </c>
      <c r="H16" s="43">
        <f>'Budget Breakdown'!$G$18</f>
        <v>3000</v>
      </c>
      <c r="I16" s="43">
        <f>'Budget Breakdown'!$G$18</f>
        <v>3000</v>
      </c>
      <c r="J16" s="43">
        <f>'Budget Breakdown'!$G$18</f>
        <v>3000</v>
      </c>
      <c r="K16" s="43">
        <f>'Budget Breakdown'!$G$18</f>
        <v>3000</v>
      </c>
      <c r="L16" s="43">
        <f>'Budget Breakdown'!$G$18</f>
        <v>3000</v>
      </c>
      <c r="M16" s="43">
        <f>'Budget Breakdown'!$G$18</f>
        <v>3000</v>
      </c>
      <c r="N16" s="44">
        <f>'Budget Breakdown'!$G$18</f>
        <v>3000</v>
      </c>
    </row>
    <row r="17" spans="1:14" ht="15.75" customHeight="1" x14ac:dyDescent="0.15">
      <c r="A17" s="16"/>
      <c r="B17" s="5" t="str">
        <f>+'Budget Breakdown'!B20</f>
        <v>Muhasebe</v>
      </c>
      <c r="C17" s="43">
        <f>'Budget Breakdown'!$G$20</f>
        <v>3000</v>
      </c>
      <c r="D17" s="43">
        <f>'Budget Breakdown'!$G$20</f>
        <v>3000</v>
      </c>
      <c r="E17" s="43">
        <f>'Budget Breakdown'!$G$20</f>
        <v>3000</v>
      </c>
      <c r="F17" s="43">
        <f>'Budget Breakdown'!$G$20</f>
        <v>3000</v>
      </c>
      <c r="G17" s="43">
        <f>'Budget Breakdown'!$G$20</f>
        <v>3000</v>
      </c>
      <c r="H17" s="43">
        <f>'Budget Breakdown'!$G$20</f>
        <v>3000</v>
      </c>
      <c r="I17" s="43">
        <f>'Budget Breakdown'!$G$20</f>
        <v>3000</v>
      </c>
      <c r="J17" s="43">
        <f>'Budget Breakdown'!$G$20</f>
        <v>3000</v>
      </c>
      <c r="K17" s="43">
        <f>'Budget Breakdown'!$G$20</f>
        <v>3000</v>
      </c>
      <c r="L17" s="43">
        <f>'Budget Breakdown'!$G$20</f>
        <v>3000</v>
      </c>
      <c r="M17" s="43">
        <f>'Budget Breakdown'!$G$20</f>
        <v>3000</v>
      </c>
      <c r="N17" s="44">
        <f>'Budget Breakdown'!$G$20</f>
        <v>3000</v>
      </c>
    </row>
    <row r="18" spans="1:14" ht="15.75" customHeight="1" x14ac:dyDescent="0.15">
      <c r="A18" s="16"/>
      <c r="B18" s="2" t="str">
        <f>+'Budget Breakdown'!B23</f>
        <v>Toplantı Masası</v>
      </c>
      <c r="C18" s="43">
        <f>'Budget Breakdown'!$G$23</f>
        <v>2500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</row>
    <row r="19" spans="1:14" ht="15.75" customHeight="1" x14ac:dyDescent="0.15">
      <c r="A19" s="16"/>
      <c r="B19" s="24" t="str">
        <f>+'Budget Breakdown'!B24</f>
        <v>Çalışma Masası İkili</v>
      </c>
      <c r="C19" s="43">
        <f>'Budget Breakdown'!$G$24</f>
        <v>5295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1:14" ht="15.75" customHeight="1" x14ac:dyDescent="0.15">
      <c r="A20" s="16"/>
      <c r="B20" s="24" t="str">
        <f>+'Budget Breakdown'!B25</f>
        <v>Çalışma Masası Tek</v>
      </c>
      <c r="C20" s="43">
        <f>'Budget Breakdown'!$G$25</f>
        <v>3000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</row>
    <row r="21" spans="1:14" ht="15.75" customHeight="1" x14ac:dyDescent="0.15">
      <c r="A21" s="16"/>
      <c r="B21" s="24" t="str">
        <f>+'Budget Breakdown'!B26</f>
        <v>Ön Masa</v>
      </c>
      <c r="C21" s="43">
        <f>'Budget Breakdown'!$G$26</f>
        <v>600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22" spans="1:14" ht="15.75" customHeight="1" x14ac:dyDescent="0.15">
      <c r="A22" s="16"/>
      <c r="B22" s="2" t="str">
        <f>+'Budget Breakdown'!B27</f>
        <v>Sandalye</v>
      </c>
      <c r="C22" s="43">
        <f>'Budget Breakdown'!$G$27</f>
        <v>8100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</row>
    <row r="23" spans="1:14" ht="15.75" customHeight="1" x14ac:dyDescent="0.15">
      <c r="A23" s="16"/>
      <c r="B23" s="24" t="str">
        <f>+'Budget Breakdown'!B28</f>
        <v>Ofis Teknoloji</v>
      </c>
      <c r="C23" s="43">
        <f>'Budget Breakdown'!$G$28</f>
        <v>3000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</row>
    <row r="24" spans="1:14" ht="15.75" customHeight="1" x14ac:dyDescent="0.15">
      <c r="A24" s="16"/>
      <c r="B24" s="2" t="str">
        <f>+'Budget Breakdown'!B29</f>
        <v>Ofis Dekorasyon</v>
      </c>
      <c r="C24" s="43">
        <f>'Budget Breakdown'!$G$29</f>
        <v>10000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</row>
    <row r="25" spans="1:14" ht="15.75" customHeight="1" x14ac:dyDescent="0.15">
      <c r="A25" s="16"/>
      <c r="B25" s="2" t="str">
        <f>+'Budget Breakdown'!B31</f>
        <v>Bilgisayar 1</v>
      </c>
      <c r="C25" s="43">
        <f>'Budget Breakdown'!$G$31</f>
        <v>33000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5.75" customHeight="1" x14ac:dyDescent="0.15">
      <c r="A26" s="16"/>
      <c r="B26" s="2" t="str">
        <f>+'Budget Breakdown'!B32</f>
        <v>Bilgisayar 2</v>
      </c>
      <c r="C26" s="47">
        <f>'Budget Breakdown'!$G$32</f>
        <v>8800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</row>
    <row r="27" spans="1:14" ht="15.75" customHeight="1" x14ac:dyDescent="0.15">
      <c r="A27" s="16"/>
      <c r="B27" s="24" t="str">
        <f>+'Budget Breakdown'!B33</f>
        <v>Bilgisayar 3</v>
      </c>
      <c r="C27" s="43">
        <f>'Budget Breakdown'!$G$33</f>
        <v>2000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</row>
    <row r="28" spans="1:14" ht="15.75" customHeight="1" x14ac:dyDescent="0.15">
      <c r="A28" s="16"/>
      <c r="B28" s="24" t="str">
        <f>+'Budget Breakdown'!B35</f>
        <v>Yazılım 1</v>
      </c>
      <c r="C28" s="47">
        <f>'Budget Breakdown'!$G$35</f>
        <v>7000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</row>
    <row r="29" spans="1:14" ht="15.75" customHeight="1" x14ac:dyDescent="0.15">
      <c r="A29" s="16"/>
      <c r="B29" s="24" t="str">
        <f>+'Budget Breakdown'!B32</f>
        <v>Bilgisayar 2</v>
      </c>
      <c r="C29" s="47">
        <f>'Budget Breakdown'!$G$36</f>
        <v>1000</v>
      </c>
      <c r="D29" s="47">
        <f>'Budget Breakdown'!$G$36</f>
        <v>1000</v>
      </c>
      <c r="E29" s="47">
        <f>'Budget Breakdown'!$G$36</f>
        <v>1000</v>
      </c>
      <c r="F29" s="47">
        <f>'Budget Breakdown'!$G$36</f>
        <v>1000</v>
      </c>
      <c r="G29" s="47">
        <f>'Budget Breakdown'!$G$36</f>
        <v>1000</v>
      </c>
      <c r="H29" s="47">
        <f>'Budget Breakdown'!$G$36</f>
        <v>1000</v>
      </c>
      <c r="I29" s="47">
        <f>'Budget Breakdown'!$G$36</f>
        <v>1000</v>
      </c>
      <c r="J29" s="47">
        <f>'Budget Breakdown'!$G$36</f>
        <v>1000</v>
      </c>
      <c r="K29" s="47">
        <f>'Budget Breakdown'!$G$36</f>
        <v>1000</v>
      </c>
      <c r="L29" s="47">
        <f>'Budget Breakdown'!$G$36</f>
        <v>1000</v>
      </c>
      <c r="M29" s="47">
        <f>'Budget Breakdown'!$G$36</f>
        <v>1000</v>
      </c>
      <c r="N29" s="48">
        <f>'Budget Breakdown'!$G$36</f>
        <v>1000</v>
      </c>
    </row>
    <row r="30" spans="1:14" ht="15.75" customHeight="1" x14ac:dyDescent="0.15">
      <c r="A30" s="16"/>
      <c r="B30" s="24" t="str">
        <f>+'Budget Breakdown'!B33</f>
        <v>Bilgisayar 3</v>
      </c>
      <c r="C30" s="47">
        <f>'Budget Breakdown'!$G$37</f>
        <v>0</v>
      </c>
      <c r="D30" s="47">
        <f>'Budget Breakdown'!$G$37</f>
        <v>0</v>
      </c>
      <c r="E30" s="47">
        <f>'Budget Breakdown'!$G$37</f>
        <v>0</v>
      </c>
      <c r="F30" s="47">
        <f>'Budget Breakdown'!$G$37</f>
        <v>0</v>
      </c>
      <c r="G30" s="47">
        <f>'Budget Breakdown'!$G$37</f>
        <v>0</v>
      </c>
      <c r="H30" s="47">
        <f>'Budget Breakdown'!$G$37</f>
        <v>0</v>
      </c>
      <c r="I30" s="47">
        <f>'Budget Breakdown'!$G$37</f>
        <v>0</v>
      </c>
      <c r="J30" s="47">
        <f>'Budget Breakdown'!$G$37</f>
        <v>0</v>
      </c>
      <c r="K30" s="47">
        <f>'Budget Breakdown'!$G$37</f>
        <v>0</v>
      </c>
      <c r="L30" s="47">
        <f>'Budget Breakdown'!$G$37</f>
        <v>0</v>
      </c>
      <c r="M30" s="47">
        <f>'Budget Breakdown'!$G$37</f>
        <v>0</v>
      </c>
      <c r="N30" s="48">
        <f>'Budget Breakdown'!$G$37</f>
        <v>0</v>
      </c>
    </row>
    <row r="31" spans="1:14" ht="15.75" customHeight="1" x14ac:dyDescent="0.15">
      <c r="A31" s="16"/>
      <c r="B31" s="24" t="str">
        <f>+'Budget Breakdown'!B39</f>
        <v>Online Reklam</v>
      </c>
      <c r="C31" s="47">
        <f>'Budget Breakdown'!$G$39</f>
        <v>20000</v>
      </c>
      <c r="D31" s="47">
        <f>'Budget Breakdown'!$G$39</f>
        <v>20000</v>
      </c>
      <c r="E31" s="47">
        <f>'Budget Breakdown'!$G$39</f>
        <v>20000</v>
      </c>
      <c r="F31" s="47">
        <f>'Budget Breakdown'!$G$39</f>
        <v>20000</v>
      </c>
      <c r="G31" s="47">
        <f>'Budget Breakdown'!$G$39</f>
        <v>20000</v>
      </c>
      <c r="H31" s="47">
        <f>'Budget Breakdown'!$G$39</f>
        <v>20000</v>
      </c>
      <c r="I31" s="47">
        <f>'Budget Breakdown'!$G$39</f>
        <v>20000</v>
      </c>
      <c r="J31" s="47">
        <f>'Budget Breakdown'!$G$39</f>
        <v>20000</v>
      </c>
      <c r="K31" s="47">
        <f>'Budget Breakdown'!$G$39</f>
        <v>20000</v>
      </c>
      <c r="L31" s="47">
        <f>'Budget Breakdown'!$G$39</f>
        <v>20000</v>
      </c>
      <c r="M31" s="47">
        <f>'Budget Breakdown'!$G$39</f>
        <v>20000</v>
      </c>
      <c r="N31" s="48">
        <f>'Budget Breakdown'!$G$39</f>
        <v>20000</v>
      </c>
    </row>
    <row r="32" spans="1:14" ht="15.75" customHeight="1" x14ac:dyDescent="0.15">
      <c r="A32" s="26"/>
      <c r="B32" s="24" t="str">
        <f>+'Budget Breakdown'!B40</f>
        <v>Markalaşma</v>
      </c>
      <c r="C32" s="45"/>
      <c r="D32" s="45"/>
      <c r="E32" s="45"/>
      <c r="F32" s="47">
        <f>'Budget Breakdown'!$G$40/3</f>
        <v>16666.666666666668</v>
      </c>
      <c r="G32" s="47">
        <f>'Budget Breakdown'!$G$40/3</f>
        <v>16666.666666666668</v>
      </c>
      <c r="H32" s="47">
        <f>'Budget Breakdown'!$G$40/3</f>
        <v>16666.666666666668</v>
      </c>
      <c r="I32" s="45"/>
      <c r="J32" s="45"/>
      <c r="K32" s="45"/>
      <c r="L32" s="45"/>
      <c r="M32" s="45"/>
      <c r="N32" s="46"/>
    </row>
    <row r="33" spans="1:16" ht="15.75" customHeight="1" x14ac:dyDescent="0.15">
      <c r="A33" s="26"/>
      <c r="B33" s="24" t="str">
        <f>+'Budget Breakdown'!B41</f>
        <v>Eğitim Bütçesi</v>
      </c>
      <c r="C33" s="45"/>
      <c r="D33" s="45"/>
      <c r="E33" s="47">
        <f>'Budget Breakdown'!$G$41/4</f>
        <v>4000</v>
      </c>
      <c r="F33" s="45"/>
      <c r="G33" s="47">
        <f>'Budget Breakdown'!$G$41/4</f>
        <v>4000</v>
      </c>
      <c r="H33" s="45"/>
      <c r="I33" s="47">
        <f>'Budget Breakdown'!$G$41/4</f>
        <v>4000</v>
      </c>
      <c r="J33" s="45"/>
      <c r="K33" s="47">
        <f>'Budget Breakdown'!$G$41/4</f>
        <v>4000</v>
      </c>
      <c r="L33" s="45"/>
      <c r="M33" s="45"/>
      <c r="N33" s="46"/>
    </row>
    <row r="34" spans="1:16" ht="15.75" customHeight="1" x14ac:dyDescent="0.15">
      <c r="A34" s="26"/>
      <c r="B34" s="24" t="str">
        <f>+'Budget Breakdown'!B42</f>
        <v>Dijital Marketing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</row>
    <row r="35" spans="1:16" ht="15.75" customHeight="1" x14ac:dyDescent="0.15">
      <c r="A35" s="16"/>
      <c r="C35" s="90" t="s">
        <v>30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2"/>
    </row>
    <row r="36" spans="1:16" ht="15.75" customHeight="1" x14ac:dyDescent="0.15">
      <c r="C36" s="13">
        <v>1</v>
      </c>
      <c r="D36" s="13">
        <v>2</v>
      </c>
      <c r="E36" s="13">
        <v>3</v>
      </c>
      <c r="F36" s="13">
        <v>4</v>
      </c>
      <c r="G36" s="13">
        <v>5</v>
      </c>
      <c r="H36" s="13">
        <v>6</v>
      </c>
      <c r="I36" s="13">
        <v>7</v>
      </c>
      <c r="J36" s="13">
        <v>8</v>
      </c>
      <c r="K36" s="13">
        <v>9</v>
      </c>
      <c r="L36" s="13">
        <v>10</v>
      </c>
      <c r="M36" s="13">
        <v>11</v>
      </c>
      <c r="N36" s="13">
        <v>12</v>
      </c>
    </row>
    <row r="37" spans="1:16" ht="15.75" customHeight="1" x14ac:dyDescent="0.15">
      <c r="B37" s="34" t="s">
        <v>96</v>
      </c>
      <c r="C37" s="42">
        <f t="shared" ref="C37:N37" si="0">SUM(C4:C34)</f>
        <v>198331.87916666665</v>
      </c>
      <c r="D37" s="42">
        <f t="shared" si="0"/>
        <v>95536.879166666666</v>
      </c>
      <c r="E37" s="42">
        <f t="shared" si="0"/>
        <v>99536.879166666666</v>
      </c>
      <c r="F37" s="42">
        <f t="shared" si="0"/>
        <v>112203.54583333334</v>
      </c>
      <c r="G37" s="42">
        <f t="shared" si="0"/>
        <v>116203.54583333334</v>
      </c>
      <c r="H37" s="42">
        <f t="shared" si="0"/>
        <v>112203.54583333334</v>
      </c>
      <c r="I37" s="42">
        <f t="shared" si="0"/>
        <v>99536.879166666666</v>
      </c>
      <c r="J37" s="42">
        <f t="shared" si="0"/>
        <v>95536.879166666666</v>
      </c>
      <c r="K37" s="42">
        <f t="shared" si="0"/>
        <v>99536.879166666666</v>
      </c>
      <c r="L37" s="42">
        <f t="shared" si="0"/>
        <v>95536.879166666666</v>
      </c>
      <c r="M37" s="42">
        <f t="shared" si="0"/>
        <v>95536.879166666666</v>
      </c>
      <c r="N37" s="42">
        <f t="shared" si="0"/>
        <v>95536.879166666666</v>
      </c>
      <c r="O37" s="90" t="s">
        <v>97</v>
      </c>
      <c r="P37" s="91"/>
    </row>
    <row r="38" spans="1:16" ht="15.75" customHeight="1" x14ac:dyDescent="0.15">
      <c r="A38" s="10"/>
      <c r="O38" s="93">
        <f>SUM(C37:N37)</f>
        <v>1315237.5499999998</v>
      </c>
      <c r="P38" s="94"/>
    </row>
    <row r="39" spans="1:16" ht="15.75" customHeight="1" x14ac:dyDescent="0.15">
      <c r="O39" s="95"/>
      <c r="P39" s="96"/>
    </row>
  </sheetData>
  <mergeCells count="4">
    <mergeCell ref="C2:N2"/>
    <mergeCell ref="C35:N35"/>
    <mergeCell ref="O38:P39"/>
    <mergeCell ref="O37:P37"/>
  </mergeCell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S45"/>
  <sheetViews>
    <sheetView workbookViewId="0">
      <selection activeCell="C32" sqref="C32"/>
    </sheetView>
  </sheetViews>
  <sheetFormatPr baseColWidth="10" defaultColWidth="14.5" defaultRowHeight="15.75" customHeight="1" x14ac:dyDescent="0.15"/>
  <cols>
    <col min="1" max="1" width="3.1640625" customWidth="1"/>
    <col min="2" max="2" width="14.33203125" customWidth="1"/>
    <col min="3" max="3" width="16.6640625" bestFit="1" customWidth="1"/>
    <col min="4" max="6" width="16" bestFit="1" customWidth="1"/>
    <col min="7" max="12" width="15" bestFit="1" customWidth="1"/>
    <col min="13" max="14" width="15" customWidth="1"/>
    <col min="16" max="16" width="29.5" customWidth="1"/>
    <col min="17" max="17" width="10.33203125" bestFit="1" customWidth="1"/>
    <col min="18" max="18" width="17.5" bestFit="1" customWidth="1"/>
  </cols>
  <sheetData>
    <row r="1" spans="1:19" ht="15.75" customHeight="1" x14ac:dyDescent="0.15">
      <c r="A1" s="15"/>
      <c r="B1" s="15"/>
      <c r="C1" s="10"/>
      <c r="D1" s="10"/>
      <c r="E1" s="10"/>
      <c r="F1" s="15"/>
      <c r="G1" s="15"/>
      <c r="H1" s="15"/>
      <c r="I1" s="15"/>
      <c r="J1" s="15"/>
      <c r="K1" s="15"/>
      <c r="L1" s="15"/>
      <c r="M1" s="15"/>
      <c r="N1" s="15"/>
      <c r="R1" s="15"/>
      <c r="S1" s="17"/>
    </row>
    <row r="2" spans="1:19" ht="15.75" customHeight="1" x14ac:dyDescent="0.15">
      <c r="A2" s="15"/>
      <c r="B2" s="19" t="s">
        <v>32</v>
      </c>
      <c r="C2" s="90" t="s">
        <v>33</v>
      </c>
      <c r="D2" s="91"/>
      <c r="E2" s="92"/>
      <c r="F2" s="90" t="s">
        <v>34</v>
      </c>
      <c r="G2" s="91"/>
      <c r="H2" s="92"/>
      <c r="I2" s="90" t="s">
        <v>35</v>
      </c>
      <c r="J2" s="91"/>
      <c r="K2" s="92"/>
      <c r="L2" s="90" t="s">
        <v>36</v>
      </c>
      <c r="M2" s="91"/>
      <c r="N2" s="92"/>
      <c r="P2" s="19" t="s">
        <v>37</v>
      </c>
      <c r="Q2" s="60">
        <v>4.8499999999999996</v>
      </c>
    </row>
    <row r="3" spans="1:19" ht="15.75" customHeight="1" x14ac:dyDescent="0.15">
      <c r="A3" s="21"/>
      <c r="B3" s="104">
        <v>2000</v>
      </c>
      <c r="C3" s="102">
        <f>E10</f>
        <v>5</v>
      </c>
      <c r="D3" s="103"/>
      <c r="E3" s="103"/>
      <c r="F3" s="102">
        <f>H10</f>
        <v>10</v>
      </c>
      <c r="G3" s="103"/>
      <c r="H3" s="107"/>
      <c r="I3" s="102">
        <f>K10</f>
        <v>20</v>
      </c>
      <c r="J3" s="103"/>
      <c r="K3" s="107"/>
      <c r="L3" s="102">
        <f>N10</f>
        <v>40</v>
      </c>
      <c r="M3" s="103"/>
      <c r="N3" s="107"/>
      <c r="P3" s="36"/>
      <c r="Q3" s="36"/>
    </row>
    <row r="4" spans="1:19" ht="15.75" customHeight="1" x14ac:dyDescent="0.15">
      <c r="A4" s="21"/>
      <c r="B4" s="105"/>
      <c r="C4" s="98"/>
      <c r="D4" s="73"/>
      <c r="E4" s="73"/>
      <c r="F4" s="99"/>
      <c r="G4" s="108"/>
      <c r="H4" s="109"/>
      <c r="I4" s="99"/>
      <c r="J4" s="108"/>
      <c r="K4" s="109"/>
      <c r="L4" s="99"/>
      <c r="M4" s="108"/>
      <c r="N4" s="109"/>
    </row>
    <row r="5" spans="1:19" ht="15.75" customHeight="1" x14ac:dyDescent="0.15">
      <c r="A5" s="21"/>
      <c r="B5" s="105"/>
      <c r="C5" s="90" t="s">
        <v>53</v>
      </c>
      <c r="D5" s="91"/>
      <c r="E5" s="92"/>
      <c r="F5" s="90" t="s">
        <v>54</v>
      </c>
      <c r="G5" s="91"/>
      <c r="H5" s="92"/>
      <c r="I5" s="90" t="s">
        <v>55</v>
      </c>
      <c r="J5" s="91"/>
      <c r="K5" s="92"/>
      <c r="L5" s="90" t="s">
        <v>56</v>
      </c>
      <c r="M5" s="91"/>
      <c r="N5" s="92"/>
    </row>
    <row r="6" spans="1:19" ht="15.75" customHeight="1" x14ac:dyDescent="0.15">
      <c r="A6" s="21"/>
      <c r="B6" s="105"/>
      <c r="C6" s="102">
        <v>70</v>
      </c>
      <c r="D6" s="103"/>
      <c r="E6" s="103"/>
      <c r="F6" s="102">
        <f>H13</f>
        <v>110</v>
      </c>
      <c r="G6" s="103"/>
      <c r="H6" s="103"/>
      <c r="I6" s="102">
        <f>K13</f>
        <v>165</v>
      </c>
      <c r="J6" s="103"/>
      <c r="K6" s="103"/>
      <c r="L6" s="102">
        <f>N13</f>
        <v>240</v>
      </c>
      <c r="M6" s="103"/>
      <c r="N6" s="103"/>
    </row>
    <row r="7" spans="1:19" ht="15.75" customHeight="1" x14ac:dyDescent="0.15">
      <c r="A7" s="21"/>
      <c r="B7" s="105"/>
      <c r="C7" s="98"/>
      <c r="D7" s="73"/>
      <c r="E7" s="73"/>
      <c r="F7" s="98"/>
      <c r="G7" s="73"/>
      <c r="H7" s="73"/>
      <c r="I7" s="98"/>
      <c r="J7" s="73"/>
      <c r="K7" s="73"/>
      <c r="L7" s="98"/>
      <c r="M7" s="73"/>
      <c r="N7" s="73"/>
    </row>
    <row r="8" spans="1:19" ht="15.75" customHeight="1" x14ac:dyDescent="0.15">
      <c r="A8" s="21"/>
      <c r="B8" s="106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</row>
    <row r="9" spans="1:19" ht="15.75" customHeight="1" x14ac:dyDescent="0.15">
      <c r="A9" s="27"/>
      <c r="B9" s="28" t="s">
        <v>57</v>
      </c>
      <c r="C9" s="54"/>
      <c r="D9" s="55">
        <v>2</v>
      </c>
      <c r="E9" s="55">
        <v>2</v>
      </c>
      <c r="F9" s="55">
        <v>1</v>
      </c>
      <c r="G9" s="55">
        <v>2</v>
      </c>
      <c r="H9" s="55">
        <v>2</v>
      </c>
      <c r="I9" s="55">
        <v>3</v>
      </c>
      <c r="J9" s="55">
        <v>3</v>
      </c>
      <c r="K9" s="55">
        <v>4</v>
      </c>
      <c r="L9" s="55">
        <v>6</v>
      </c>
      <c r="M9" s="55">
        <v>6</v>
      </c>
      <c r="N9" s="56">
        <v>8</v>
      </c>
    </row>
    <row r="10" spans="1:19" ht="15.75" customHeight="1" x14ac:dyDescent="0.15">
      <c r="A10" s="15"/>
      <c r="B10" s="28" t="s">
        <v>58</v>
      </c>
      <c r="C10" s="29">
        <v>1</v>
      </c>
      <c r="D10" s="30">
        <f t="shared" ref="D10:N10" si="0">C10+D9</f>
        <v>3</v>
      </c>
      <c r="E10" s="30">
        <f t="shared" si="0"/>
        <v>5</v>
      </c>
      <c r="F10" s="30">
        <f t="shared" si="0"/>
        <v>6</v>
      </c>
      <c r="G10" s="30">
        <f t="shared" si="0"/>
        <v>8</v>
      </c>
      <c r="H10" s="30">
        <f t="shared" si="0"/>
        <v>10</v>
      </c>
      <c r="I10" s="30">
        <f t="shared" si="0"/>
        <v>13</v>
      </c>
      <c r="J10" s="30">
        <f t="shared" si="0"/>
        <v>16</v>
      </c>
      <c r="K10" s="30">
        <f t="shared" si="0"/>
        <v>20</v>
      </c>
      <c r="L10" s="30">
        <f t="shared" si="0"/>
        <v>26</v>
      </c>
      <c r="M10" s="30">
        <f t="shared" si="0"/>
        <v>32</v>
      </c>
      <c r="N10" s="31">
        <f t="shared" si="0"/>
        <v>40</v>
      </c>
    </row>
    <row r="11" spans="1:19" ht="15.75" customHeight="1" x14ac:dyDescent="0.15">
      <c r="A11" s="15"/>
      <c r="B11" s="32" t="s">
        <v>59</v>
      </c>
      <c r="C11" s="33">
        <f>B3*C10</f>
        <v>2000</v>
      </c>
      <c r="D11" s="33">
        <f>($B$3*D10)</f>
        <v>6000</v>
      </c>
      <c r="E11" s="33">
        <f t="shared" ref="E11:N11" si="1">($B$3*E10)</f>
        <v>10000</v>
      </c>
      <c r="F11" s="33">
        <f t="shared" si="1"/>
        <v>12000</v>
      </c>
      <c r="G11" s="33">
        <f t="shared" si="1"/>
        <v>16000</v>
      </c>
      <c r="H11" s="33">
        <f t="shared" si="1"/>
        <v>20000</v>
      </c>
      <c r="I11" s="33">
        <f t="shared" si="1"/>
        <v>26000</v>
      </c>
      <c r="J11" s="33">
        <f t="shared" si="1"/>
        <v>32000</v>
      </c>
      <c r="K11" s="33">
        <f t="shared" si="1"/>
        <v>40000</v>
      </c>
      <c r="L11" s="33">
        <f t="shared" si="1"/>
        <v>52000</v>
      </c>
      <c r="M11" s="33">
        <f t="shared" si="1"/>
        <v>64000</v>
      </c>
      <c r="N11" s="33">
        <f t="shared" si="1"/>
        <v>80000</v>
      </c>
      <c r="O11" s="97" t="s">
        <v>60</v>
      </c>
      <c r="P11" s="121" t="s">
        <v>61</v>
      </c>
      <c r="Q11" s="122"/>
      <c r="R11" s="123"/>
    </row>
    <row r="12" spans="1:19" ht="15.75" customHeight="1" x14ac:dyDescent="0.15">
      <c r="B12" s="28" t="s">
        <v>57</v>
      </c>
      <c r="C12" s="54">
        <v>10</v>
      </c>
      <c r="D12" s="55">
        <v>10</v>
      </c>
      <c r="E12" s="55">
        <v>10</v>
      </c>
      <c r="F12" s="55">
        <v>10</v>
      </c>
      <c r="G12" s="55">
        <v>15</v>
      </c>
      <c r="H12" s="55">
        <v>15</v>
      </c>
      <c r="I12" s="55">
        <v>15</v>
      </c>
      <c r="J12" s="55">
        <v>20</v>
      </c>
      <c r="K12" s="55">
        <v>20</v>
      </c>
      <c r="L12" s="55">
        <v>25</v>
      </c>
      <c r="M12" s="55">
        <v>25</v>
      </c>
      <c r="N12" s="56">
        <v>25</v>
      </c>
      <c r="O12" s="98"/>
      <c r="P12" s="114">
        <f>SUM(C11:N11)</f>
        <v>360000</v>
      </c>
      <c r="Q12" s="115"/>
      <c r="R12" s="68" t="s">
        <v>79</v>
      </c>
    </row>
    <row r="13" spans="1:19" ht="15.75" customHeight="1" x14ac:dyDescent="0.15">
      <c r="B13" s="28" t="s">
        <v>58</v>
      </c>
      <c r="C13" s="29">
        <f>N10+C12</f>
        <v>50</v>
      </c>
      <c r="D13" s="30">
        <f t="shared" ref="D13:N13" si="2">C13+D12</f>
        <v>60</v>
      </c>
      <c r="E13" s="30">
        <f t="shared" si="2"/>
        <v>70</v>
      </c>
      <c r="F13" s="30">
        <f t="shared" si="2"/>
        <v>80</v>
      </c>
      <c r="G13" s="30">
        <f t="shared" si="2"/>
        <v>95</v>
      </c>
      <c r="H13" s="30">
        <f t="shared" si="2"/>
        <v>110</v>
      </c>
      <c r="I13" s="30">
        <f t="shared" si="2"/>
        <v>125</v>
      </c>
      <c r="J13" s="30">
        <f t="shared" si="2"/>
        <v>145</v>
      </c>
      <c r="K13" s="30">
        <f t="shared" si="2"/>
        <v>165</v>
      </c>
      <c r="L13" s="30">
        <f t="shared" si="2"/>
        <v>190</v>
      </c>
      <c r="M13" s="30">
        <f t="shared" si="2"/>
        <v>215</v>
      </c>
      <c r="N13" s="30">
        <f t="shared" si="2"/>
        <v>240</v>
      </c>
      <c r="O13" s="98"/>
      <c r="P13" s="116"/>
      <c r="Q13" s="117"/>
      <c r="R13" s="69">
        <f>P12*Q2</f>
        <v>1745999.9999999998</v>
      </c>
    </row>
    <row r="14" spans="1:19" ht="15.75" customHeight="1" x14ac:dyDescent="0.15">
      <c r="B14" s="32" t="s">
        <v>59</v>
      </c>
      <c r="C14" s="33">
        <f>($B$3*(C13))</f>
        <v>100000</v>
      </c>
      <c r="D14" s="33">
        <f t="shared" ref="D14:N14" si="3">($B$3*(D13))</f>
        <v>120000</v>
      </c>
      <c r="E14" s="33">
        <f t="shared" si="3"/>
        <v>140000</v>
      </c>
      <c r="F14" s="33">
        <f t="shared" si="3"/>
        <v>160000</v>
      </c>
      <c r="G14" s="33">
        <f t="shared" si="3"/>
        <v>190000</v>
      </c>
      <c r="H14" s="33">
        <f t="shared" si="3"/>
        <v>220000</v>
      </c>
      <c r="I14" s="33">
        <f t="shared" si="3"/>
        <v>250000</v>
      </c>
      <c r="J14" s="33">
        <f t="shared" si="3"/>
        <v>290000</v>
      </c>
      <c r="K14" s="33">
        <f t="shared" si="3"/>
        <v>330000</v>
      </c>
      <c r="L14" s="33">
        <f t="shared" si="3"/>
        <v>380000</v>
      </c>
      <c r="M14" s="33">
        <f t="shared" si="3"/>
        <v>430000</v>
      </c>
      <c r="N14" s="33">
        <f t="shared" si="3"/>
        <v>480000</v>
      </c>
      <c r="O14" s="98"/>
      <c r="P14" s="118" t="s">
        <v>81</v>
      </c>
      <c r="Q14" s="119"/>
      <c r="R14" s="120"/>
    </row>
    <row r="15" spans="1:19" ht="15.75" customHeight="1" x14ac:dyDescent="0.15">
      <c r="O15" s="98"/>
      <c r="P15" s="114">
        <f>SUM(C14:N14)</f>
        <v>3090000</v>
      </c>
      <c r="Q15" s="115"/>
      <c r="R15" s="68" t="s">
        <v>79</v>
      </c>
    </row>
    <row r="16" spans="1:19" ht="15.75" customHeight="1" x14ac:dyDescent="0.15">
      <c r="C16" s="34">
        <v>1</v>
      </c>
      <c r="D16" s="34">
        <v>2</v>
      </c>
      <c r="E16" s="34">
        <v>3</v>
      </c>
      <c r="F16" s="34">
        <v>4</v>
      </c>
      <c r="G16" s="34">
        <v>5</v>
      </c>
      <c r="H16" s="34">
        <v>6</v>
      </c>
      <c r="I16" s="34">
        <v>7</v>
      </c>
      <c r="J16" s="34">
        <v>8</v>
      </c>
      <c r="K16" s="34">
        <v>9</v>
      </c>
      <c r="L16" s="34">
        <v>10</v>
      </c>
      <c r="M16" s="34">
        <v>11</v>
      </c>
      <c r="N16" s="34">
        <v>12</v>
      </c>
      <c r="O16" s="99"/>
      <c r="P16" s="116"/>
      <c r="Q16" s="117"/>
      <c r="R16" s="69">
        <f>P15*Q2</f>
        <v>14986499.999999998</v>
      </c>
    </row>
    <row r="17" spans="1:17" ht="15.75" customHeight="1" x14ac:dyDescent="0.15">
      <c r="A17" s="15"/>
      <c r="B17" s="32" t="s">
        <v>82</v>
      </c>
      <c r="C17" s="53">
        <f t="shared" ref="C17:N17" si="4">C11*$Q$2</f>
        <v>9700</v>
      </c>
      <c r="D17" s="53">
        <f t="shared" si="4"/>
        <v>29099.999999999996</v>
      </c>
      <c r="E17" s="53">
        <f t="shared" si="4"/>
        <v>48500</v>
      </c>
      <c r="F17" s="53">
        <f t="shared" si="4"/>
        <v>58199.999999999993</v>
      </c>
      <c r="G17" s="53">
        <f t="shared" si="4"/>
        <v>77600</v>
      </c>
      <c r="H17" s="53">
        <f t="shared" si="4"/>
        <v>97000</v>
      </c>
      <c r="I17" s="53">
        <f t="shared" si="4"/>
        <v>126099.99999999999</v>
      </c>
      <c r="J17" s="53">
        <f t="shared" si="4"/>
        <v>155200</v>
      </c>
      <c r="K17" s="53">
        <f t="shared" si="4"/>
        <v>194000</v>
      </c>
      <c r="L17" s="53">
        <f t="shared" si="4"/>
        <v>252199.99999999997</v>
      </c>
      <c r="M17" s="53">
        <f t="shared" si="4"/>
        <v>310400</v>
      </c>
      <c r="N17" s="53">
        <f t="shared" si="4"/>
        <v>388000</v>
      </c>
      <c r="Q17" s="35"/>
    </row>
    <row r="18" spans="1:17" ht="15.75" customHeight="1" x14ac:dyDescent="0.15">
      <c r="A18" s="15"/>
      <c r="B18" s="66" t="s">
        <v>83</v>
      </c>
      <c r="C18" s="67">
        <f>'Budget Timeline-V02'!C37</f>
        <v>198331.87916666665</v>
      </c>
      <c r="D18" s="67">
        <f>'Budget Timeline-V02'!D37</f>
        <v>95536.879166666666</v>
      </c>
      <c r="E18" s="67">
        <f>'Budget Timeline-V02'!E37</f>
        <v>99536.879166666666</v>
      </c>
      <c r="F18" s="67">
        <f>'Budget Timeline-V02'!F37</f>
        <v>112203.54583333334</v>
      </c>
      <c r="G18" s="67">
        <f>'Budget Timeline-V02'!G37</f>
        <v>116203.54583333334</v>
      </c>
      <c r="H18" s="67">
        <f>'Budget Timeline-V02'!H37</f>
        <v>112203.54583333334</v>
      </c>
      <c r="I18" s="67">
        <f>'Budget Timeline-V02'!I37</f>
        <v>99536.879166666666</v>
      </c>
      <c r="J18" s="67">
        <f>'Budget Timeline-V02'!J37</f>
        <v>95536.879166666666</v>
      </c>
      <c r="K18" s="67">
        <f>'Budget Timeline-V02'!K37</f>
        <v>99536.879166666666</v>
      </c>
      <c r="L18" s="67">
        <f>'Budget Timeline-V02'!L37</f>
        <v>95536.879166666666</v>
      </c>
      <c r="M18" s="67">
        <f>'Budget Timeline-V02'!M37</f>
        <v>95536.879166666666</v>
      </c>
      <c r="N18" s="67">
        <f>'Budget Timeline-V02'!N37</f>
        <v>95536.879166666666</v>
      </c>
    </row>
    <row r="19" spans="1:17" ht="15.75" customHeight="1" x14ac:dyDescent="0.15">
      <c r="A19" s="15"/>
      <c r="B19" s="32" t="s">
        <v>85</v>
      </c>
      <c r="C19" s="58">
        <f t="shared" ref="C19:N19" si="5">C17-C18</f>
        <v>-188631.87916666665</v>
      </c>
      <c r="D19" s="59">
        <f t="shared" si="5"/>
        <v>-66436.879166666666</v>
      </c>
      <c r="E19" s="59">
        <f t="shared" si="5"/>
        <v>-51036.879166666666</v>
      </c>
      <c r="F19" s="59">
        <f t="shared" si="5"/>
        <v>-54003.545833333344</v>
      </c>
      <c r="G19" s="59">
        <f t="shared" si="5"/>
        <v>-38603.545833333337</v>
      </c>
      <c r="H19" s="59">
        <f t="shared" si="5"/>
        <v>-15203.545833333337</v>
      </c>
      <c r="I19" s="59">
        <f t="shared" si="5"/>
        <v>26563.12083333332</v>
      </c>
      <c r="J19" s="59">
        <f t="shared" si="5"/>
        <v>59663.120833333334</v>
      </c>
      <c r="K19" s="59">
        <f t="shared" si="5"/>
        <v>94463.120833333334</v>
      </c>
      <c r="L19" s="59">
        <f t="shared" si="5"/>
        <v>156663.12083333329</v>
      </c>
      <c r="M19" s="59">
        <f t="shared" si="5"/>
        <v>214863.12083333335</v>
      </c>
      <c r="N19" s="59">
        <f t="shared" si="5"/>
        <v>292463.12083333335</v>
      </c>
    </row>
    <row r="20" spans="1:17" ht="15.75" customHeight="1" x14ac:dyDescent="0.15">
      <c r="H20" s="100" t="s">
        <v>98</v>
      </c>
      <c r="I20" s="101"/>
    </row>
    <row r="45" spans="3:14" ht="15.75" customHeight="1" x14ac:dyDescent="0.1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23">
    <mergeCell ref="P15:Q16"/>
    <mergeCell ref="P14:R14"/>
    <mergeCell ref="P12:Q13"/>
    <mergeCell ref="P11:R11"/>
    <mergeCell ref="I2:K2"/>
    <mergeCell ref="I3:K4"/>
    <mergeCell ref="L5:N5"/>
    <mergeCell ref="I5:K5"/>
    <mergeCell ref="L2:N2"/>
    <mergeCell ref="C2:E2"/>
    <mergeCell ref="F2:H2"/>
    <mergeCell ref="C5:E5"/>
    <mergeCell ref="F5:H5"/>
    <mergeCell ref="C3:E4"/>
    <mergeCell ref="F3:H4"/>
    <mergeCell ref="B3:B8"/>
    <mergeCell ref="I6:K7"/>
    <mergeCell ref="F6:H7"/>
    <mergeCell ref="L3:N4"/>
    <mergeCell ref="L6:N7"/>
    <mergeCell ref="O11:O16"/>
    <mergeCell ref="H20:I20"/>
    <mergeCell ref="C6:E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6"/>
  <sheetViews>
    <sheetView workbookViewId="0">
      <selection activeCell="G16" sqref="G16"/>
    </sheetView>
  </sheetViews>
  <sheetFormatPr baseColWidth="10" defaultColWidth="14.5" defaultRowHeight="15.75" customHeight="1" x14ac:dyDescent="0.15"/>
  <cols>
    <col min="1" max="1" width="16.33203125" bestFit="1" customWidth="1"/>
    <col min="5" max="5" width="18.33203125" customWidth="1"/>
    <col min="6" max="6" width="16.5" customWidth="1"/>
    <col min="8" max="8" width="30.83203125" customWidth="1"/>
    <col min="10" max="10" width="18.5" customWidth="1"/>
    <col min="14" max="14" width="18.83203125" customWidth="1"/>
  </cols>
  <sheetData>
    <row r="1" spans="1:25" ht="15.75" customHeight="1" x14ac:dyDescent="0.15">
      <c r="A1" s="14"/>
      <c r="B1" s="110">
        <v>2018</v>
      </c>
      <c r="C1" s="91"/>
      <c r="D1" s="91"/>
      <c r="E1" s="91"/>
      <c r="F1" s="91"/>
      <c r="G1" s="92"/>
      <c r="H1" s="111">
        <v>2019</v>
      </c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110">
        <v>2020</v>
      </c>
      <c r="U1" s="91"/>
      <c r="V1" s="91"/>
      <c r="W1" s="91"/>
      <c r="X1" s="91"/>
      <c r="Y1" s="92"/>
    </row>
    <row r="2" spans="1:25" ht="15.75" customHeight="1" x14ac:dyDescent="0.15">
      <c r="A2" s="20"/>
      <c r="B2" s="22" t="s">
        <v>38</v>
      </c>
      <c r="C2" s="22" t="s">
        <v>39</v>
      </c>
      <c r="D2" s="22" t="s">
        <v>40</v>
      </c>
      <c r="E2" s="22" t="s">
        <v>41</v>
      </c>
      <c r="F2" s="22" t="s">
        <v>42</v>
      </c>
      <c r="G2" s="22" t="s">
        <v>43</v>
      </c>
      <c r="H2" s="22" t="s">
        <v>44</v>
      </c>
      <c r="I2" s="22" t="s">
        <v>45</v>
      </c>
      <c r="J2" s="22" t="s">
        <v>46</v>
      </c>
      <c r="K2" s="22" t="s">
        <v>47</v>
      </c>
      <c r="L2" s="22" t="s">
        <v>48</v>
      </c>
      <c r="M2" s="22" t="s">
        <v>49</v>
      </c>
      <c r="N2" s="22" t="s">
        <v>38</v>
      </c>
      <c r="O2" s="22" t="s">
        <v>39</v>
      </c>
      <c r="P2" s="22" t="s">
        <v>40</v>
      </c>
      <c r="Q2" s="22" t="s">
        <v>41</v>
      </c>
      <c r="R2" s="22" t="s">
        <v>42</v>
      </c>
      <c r="S2" s="22" t="s">
        <v>43</v>
      </c>
      <c r="T2" s="22" t="s">
        <v>44</v>
      </c>
      <c r="U2" s="22" t="s">
        <v>45</v>
      </c>
      <c r="V2" s="22" t="s">
        <v>46</v>
      </c>
      <c r="W2" s="22" t="s">
        <v>47</v>
      </c>
      <c r="X2" s="22" t="s">
        <v>48</v>
      </c>
      <c r="Y2" s="22" t="s">
        <v>49</v>
      </c>
    </row>
    <row r="3" spans="1:25" ht="15.75" customHeight="1" x14ac:dyDescent="0.15">
      <c r="B3" s="22">
        <v>1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  <c r="I3" s="22">
        <v>8</v>
      </c>
      <c r="J3" s="22">
        <v>9</v>
      </c>
      <c r="K3" s="22">
        <v>10</v>
      </c>
      <c r="L3" s="22">
        <v>11</v>
      </c>
      <c r="M3" s="22">
        <v>12</v>
      </c>
      <c r="N3" s="22">
        <v>13</v>
      </c>
      <c r="O3" s="22">
        <v>14</v>
      </c>
      <c r="P3" s="22">
        <v>15</v>
      </c>
      <c r="Q3" s="22">
        <v>16</v>
      </c>
      <c r="R3" s="22">
        <v>17</v>
      </c>
      <c r="S3" s="22">
        <v>18</v>
      </c>
      <c r="T3" s="22">
        <v>19</v>
      </c>
      <c r="U3" s="22">
        <v>20</v>
      </c>
      <c r="V3" s="22">
        <v>21</v>
      </c>
      <c r="W3" s="22">
        <v>22</v>
      </c>
      <c r="X3" s="22">
        <v>23</v>
      </c>
      <c r="Y3" s="22">
        <v>24</v>
      </c>
    </row>
    <row r="4" spans="1:25" ht="15.75" customHeight="1" x14ac:dyDescent="0.15">
      <c r="C4" s="23"/>
      <c r="E4" s="23"/>
      <c r="H4" s="23"/>
      <c r="J4" s="23"/>
      <c r="K4" s="23"/>
      <c r="N4" s="23"/>
    </row>
    <row r="5" spans="1:25" ht="15.75" customHeight="1" x14ac:dyDescent="0.15">
      <c r="A5" s="57" t="s">
        <v>119</v>
      </c>
      <c r="C5" s="23"/>
      <c r="E5" s="25" t="s">
        <v>120</v>
      </c>
      <c r="J5" s="23"/>
      <c r="K5" s="23"/>
      <c r="N5" s="23"/>
    </row>
    <row r="6" spans="1:25" ht="15.75" customHeight="1" x14ac:dyDescent="0.15">
      <c r="A6" s="57" t="s">
        <v>50</v>
      </c>
      <c r="H6" s="25" t="s">
        <v>121</v>
      </c>
      <c r="K6" s="112" t="s">
        <v>51</v>
      </c>
      <c r="L6" s="91"/>
      <c r="M6" s="92"/>
      <c r="N6" s="25" t="s">
        <v>52</v>
      </c>
    </row>
  </sheetData>
  <mergeCells count="4">
    <mergeCell ref="B1:G1"/>
    <mergeCell ref="H1:S1"/>
    <mergeCell ref="T1:Y1"/>
    <mergeCell ref="K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F49"/>
  <sheetViews>
    <sheetView workbookViewId="0">
      <selection activeCell="Q23" sqref="Q23"/>
    </sheetView>
  </sheetViews>
  <sheetFormatPr baseColWidth="10" defaultColWidth="14.5" defaultRowHeight="15.75" customHeight="1" x14ac:dyDescent="0.15"/>
  <cols>
    <col min="3" max="7" width="14.5" hidden="1"/>
    <col min="11" max="12" width="14.5" hidden="1"/>
    <col min="14" max="14" width="17" customWidth="1"/>
  </cols>
  <sheetData>
    <row r="1" spans="1:32" ht="15.75" customHeight="1" x14ac:dyDescent="0.15">
      <c r="A1" s="61" t="s">
        <v>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32" ht="15.75" customHeight="1" x14ac:dyDescent="0.15">
      <c r="A2" s="62"/>
      <c r="B2" s="61" t="s">
        <v>63</v>
      </c>
      <c r="C2" s="61" t="s">
        <v>64</v>
      </c>
      <c r="D2" s="61" t="s">
        <v>65</v>
      </c>
      <c r="E2" s="61" t="s">
        <v>66</v>
      </c>
      <c r="F2" s="61" t="s">
        <v>67</v>
      </c>
      <c r="G2" s="61" t="s">
        <v>68</v>
      </c>
      <c r="H2" s="61" t="s">
        <v>69</v>
      </c>
      <c r="I2" s="61" t="s">
        <v>70</v>
      </c>
      <c r="J2" s="61" t="s">
        <v>71</v>
      </c>
      <c r="K2" s="61" t="s">
        <v>72</v>
      </c>
      <c r="L2" s="61" t="s">
        <v>73</v>
      </c>
      <c r="M2" s="61" t="s">
        <v>74</v>
      </c>
      <c r="N2" s="61" t="s">
        <v>75</v>
      </c>
      <c r="R2" s="61" t="s">
        <v>76</v>
      </c>
      <c r="S2" s="61">
        <v>1</v>
      </c>
      <c r="T2" s="61">
        <v>2</v>
      </c>
      <c r="U2" s="61">
        <v>3</v>
      </c>
      <c r="V2" s="61">
        <v>4</v>
      </c>
      <c r="W2" s="61">
        <v>5</v>
      </c>
      <c r="X2" s="61">
        <v>6</v>
      </c>
      <c r="Y2" s="61">
        <v>7</v>
      </c>
      <c r="Z2" s="61">
        <v>8</v>
      </c>
      <c r="AA2" s="61">
        <v>9</v>
      </c>
      <c r="AB2" s="61">
        <v>10</v>
      </c>
      <c r="AC2" s="61">
        <v>11</v>
      </c>
      <c r="AD2" s="61">
        <v>12</v>
      </c>
      <c r="AE2" s="61" t="s">
        <v>77</v>
      </c>
      <c r="AF2" s="61"/>
    </row>
    <row r="3" spans="1:32" ht="15.75" customHeight="1" x14ac:dyDescent="0.15">
      <c r="A3" s="61" t="s">
        <v>78</v>
      </c>
      <c r="B3" s="61">
        <v>6780.98</v>
      </c>
      <c r="C3" s="61">
        <v>949.34</v>
      </c>
      <c r="D3" s="61">
        <v>67.81</v>
      </c>
      <c r="E3" s="61">
        <v>864.57</v>
      </c>
      <c r="F3" s="61">
        <v>51.47</v>
      </c>
      <c r="G3" s="61">
        <v>5763.83</v>
      </c>
      <c r="H3" s="61">
        <v>4847.79</v>
      </c>
      <c r="I3" s="61">
        <v>152.21</v>
      </c>
      <c r="J3" s="63">
        <v>5000</v>
      </c>
      <c r="K3" s="61">
        <v>1051.05</v>
      </c>
      <c r="L3" s="61">
        <v>135.62</v>
      </c>
      <c r="M3" s="61">
        <v>7967.65</v>
      </c>
      <c r="N3" s="61">
        <f t="shared" ref="N3:N15" si="0">C3+D3+E3+F3+K3+L3</f>
        <v>3119.86</v>
      </c>
      <c r="O3" s="20">
        <f>N3+H3</f>
        <v>7967.65</v>
      </c>
      <c r="P3">
        <f>(N3)/J3</f>
        <v>0.62397199999999997</v>
      </c>
      <c r="R3" s="61">
        <v>5000</v>
      </c>
      <c r="S3" s="62">
        <f>M3</f>
        <v>7967.65</v>
      </c>
      <c r="T3" s="62">
        <f>M4</f>
        <v>7967.66</v>
      </c>
      <c r="U3" s="62">
        <f>M5</f>
        <v>8185.33</v>
      </c>
      <c r="V3" s="61">
        <f>M6</f>
        <v>8471.26</v>
      </c>
      <c r="W3" s="62">
        <f>M7</f>
        <v>8471.26</v>
      </c>
      <c r="X3" s="62">
        <f>M8</f>
        <v>8717.2800000000007</v>
      </c>
      <c r="Y3" s="62">
        <f>M9</f>
        <v>9293.6299999999992</v>
      </c>
      <c r="Z3" s="62">
        <f>M10</f>
        <v>9293.6299999999992</v>
      </c>
      <c r="AA3" s="62">
        <f>M11</f>
        <v>9293.6200000000008</v>
      </c>
      <c r="AB3" s="62">
        <f>M12</f>
        <v>9293.6200000000008</v>
      </c>
      <c r="AC3" s="62">
        <f>M13</f>
        <v>9293.6299999999992</v>
      </c>
      <c r="AD3" s="62">
        <f>M14</f>
        <v>9293.6299999999992</v>
      </c>
      <c r="AE3" s="62">
        <f t="shared" ref="AE3:AE5" si="1">SUM(S3:AD3)/12</f>
        <v>8795.1833333333325</v>
      </c>
      <c r="AF3" s="62">
        <f t="shared" ref="AF3:AF5" si="2">AE3-R3</f>
        <v>3795.1833333333325</v>
      </c>
    </row>
    <row r="4" spans="1:32" ht="15.75" customHeight="1" x14ac:dyDescent="0.15">
      <c r="A4" s="61" t="s">
        <v>80</v>
      </c>
      <c r="B4" s="61">
        <v>6780.99</v>
      </c>
      <c r="C4" s="61">
        <v>949.34</v>
      </c>
      <c r="D4" s="61">
        <v>67.81</v>
      </c>
      <c r="E4" s="61">
        <v>864.58</v>
      </c>
      <c r="F4" s="61">
        <v>51.47</v>
      </c>
      <c r="G4" s="61">
        <v>11527.67</v>
      </c>
      <c r="H4" s="61">
        <v>4847.79</v>
      </c>
      <c r="I4" s="61">
        <v>152.21</v>
      </c>
      <c r="J4" s="63">
        <v>5000</v>
      </c>
      <c r="K4" s="61">
        <v>1051.05</v>
      </c>
      <c r="L4" s="61">
        <v>135.62</v>
      </c>
      <c r="M4" s="61">
        <v>7967.66</v>
      </c>
      <c r="N4" s="61">
        <f t="shared" si="0"/>
        <v>3119.87</v>
      </c>
      <c r="R4" s="61">
        <v>3000</v>
      </c>
      <c r="S4" s="62">
        <f>$M20</f>
        <v>4680.53</v>
      </c>
      <c r="T4" s="62">
        <f>$M21</f>
        <v>4680.5200000000004</v>
      </c>
      <c r="U4" s="62">
        <f>$M22</f>
        <v>4680.53</v>
      </c>
      <c r="V4" s="62">
        <f>$M23</f>
        <v>4680.53</v>
      </c>
      <c r="W4" s="62">
        <f>$M24</f>
        <v>4866.59</v>
      </c>
      <c r="X4" s="62">
        <f>$M25</f>
        <v>4976.3599999999997</v>
      </c>
      <c r="Y4" s="62">
        <f>$M26</f>
        <v>4976.3599999999997</v>
      </c>
      <c r="Z4" s="62">
        <f>$M27</f>
        <v>4976.37</v>
      </c>
      <c r="AA4" s="62">
        <f>$M28</f>
        <v>4976.3599999999997</v>
      </c>
      <c r="AB4" s="62">
        <f>$M29</f>
        <v>5119.12</v>
      </c>
      <c r="AC4" s="62">
        <f>$M30</f>
        <v>5459.45</v>
      </c>
      <c r="AD4" s="62">
        <f>$M31</f>
        <v>5459.45</v>
      </c>
      <c r="AE4" s="62">
        <f t="shared" si="1"/>
        <v>4961.0141666666668</v>
      </c>
      <c r="AF4" s="62">
        <f t="shared" si="2"/>
        <v>1961.0141666666668</v>
      </c>
    </row>
    <row r="5" spans="1:32" ht="15.75" customHeight="1" x14ac:dyDescent="0.15">
      <c r="A5" s="61" t="s">
        <v>84</v>
      </c>
      <c r="B5" s="61">
        <v>6966.24</v>
      </c>
      <c r="C5" s="61">
        <v>975.27</v>
      </c>
      <c r="D5" s="61">
        <v>69.66</v>
      </c>
      <c r="E5" s="61">
        <v>1020.64</v>
      </c>
      <c r="F5" s="61">
        <v>52.87</v>
      </c>
      <c r="G5" s="61">
        <v>17448.97</v>
      </c>
      <c r="H5" s="61">
        <v>4847.79</v>
      </c>
      <c r="I5" s="61">
        <v>152.21</v>
      </c>
      <c r="J5" s="63">
        <v>5000</v>
      </c>
      <c r="K5" s="61">
        <v>1079.77</v>
      </c>
      <c r="L5" s="61">
        <v>139.32</v>
      </c>
      <c r="M5" s="61">
        <v>8185.33</v>
      </c>
      <c r="N5" s="61">
        <f t="shared" si="0"/>
        <v>3337.53</v>
      </c>
      <c r="R5" s="61">
        <v>2500</v>
      </c>
      <c r="S5" s="62">
        <f>M37</f>
        <v>3858.75</v>
      </c>
      <c r="T5" s="62">
        <f>M38</f>
        <v>3858.74</v>
      </c>
      <c r="U5" s="62">
        <f>M39</f>
        <v>3858.75</v>
      </c>
      <c r="V5" s="62">
        <f>M40</f>
        <v>3858.75</v>
      </c>
      <c r="W5" s="62">
        <f>M41</f>
        <v>3858.74</v>
      </c>
      <c r="X5" s="62">
        <f>M42</f>
        <v>4029</v>
      </c>
      <c r="Y5" s="62">
        <f>M43</f>
        <v>4102.63</v>
      </c>
      <c r="Z5" s="62">
        <f>M44</f>
        <v>4102.6400000000003</v>
      </c>
      <c r="AA5" s="62">
        <f>M45</f>
        <v>4102.63</v>
      </c>
      <c r="AB5" s="62">
        <f>M46</f>
        <v>4102.63</v>
      </c>
      <c r="AC5" s="62">
        <f>M47</f>
        <v>4102.63</v>
      </c>
      <c r="AD5" s="62">
        <f>M48</f>
        <v>4193.75</v>
      </c>
      <c r="AE5" s="62">
        <f t="shared" si="1"/>
        <v>4002.4699999999993</v>
      </c>
      <c r="AF5" s="62">
        <f t="shared" si="2"/>
        <v>1502.4699999999993</v>
      </c>
    </row>
    <row r="6" spans="1:32" ht="15.75" customHeight="1" x14ac:dyDescent="0.15">
      <c r="A6" s="61" t="s">
        <v>86</v>
      </c>
      <c r="B6" s="61">
        <v>7209.58</v>
      </c>
      <c r="C6" s="61">
        <v>1009.34</v>
      </c>
      <c r="D6" s="61">
        <v>72.099999999999994</v>
      </c>
      <c r="E6" s="61">
        <v>1225.6300000000001</v>
      </c>
      <c r="F6" s="61">
        <v>54.72</v>
      </c>
      <c r="G6" s="61">
        <v>23577.11</v>
      </c>
      <c r="H6" s="61">
        <v>4847.79</v>
      </c>
      <c r="I6" s="61">
        <v>152.21</v>
      </c>
      <c r="J6" s="63">
        <v>5000</v>
      </c>
      <c r="K6" s="61">
        <v>1117.48</v>
      </c>
      <c r="L6" s="61">
        <v>144.19</v>
      </c>
      <c r="M6" s="61">
        <v>8471.26</v>
      </c>
      <c r="N6" s="61">
        <f t="shared" si="0"/>
        <v>3623.46</v>
      </c>
    </row>
    <row r="7" spans="1:32" ht="15.75" customHeight="1" x14ac:dyDescent="0.15">
      <c r="A7" s="61" t="s">
        <v>87</v>
      </c>
      <c r="B7" s="61">
        <v>7209.58</v>
      </c>
      <c r="C7" s="61">
        <v>1009.34</v>
      </c>
      <c r="D7" s="61">
        <v>72.099999999999994</v>
      </c>
      <c r="E7" s="61">
        <v>1225.6300000000001</v>
      </c>
      <c r="F7" s="61">
        <v>54.72</v>
      </c>
      <c r="G7" s="61">
        <v>29705.25</v>
      </c>
      <c r="H7" s="61">
        <v>4847.79</v>
      </c>
      <c r="I7" s="61">
        <v>152.21</v>
      </c>
      <c r="J7" s="63">
        <v>5000</v>
      </c>
      <c r="K7" s="61">
        <v>1117.48</v>
      </c>
      <c r="L7" s="61">
        <v>144.19</v>
      </c>
      <c r="M7" s="61">
        <v>8471.26</v>
      </c>
      <c r="N7" s="61">
        <f t="shared" si="0"/>
        <v>3623.46</v>
      </c>
    </row>
    <row r="8" spans="1:32" ht="15.75" customHeight="1" x14ac:dyDescent="0.15">
      <c r="A8" s="61" t="s">
        <v>88</v>
      </c>
      <c r="B8" s="61">
        <v>7418.96</v>
      </c>
      <c r="C8" s="61">
        <v>1038.6500000000001</v>
      </c>
      <c r="D8" s="61">
        <v>74.19</v>
      </c>
      <c r="E8" s="61">
        <v>1402.02</v>
      </c>
      <c r="F8" s="61">
        <v>56.31</v>
      </c>
      <c r="G8" s="61">
        <v>36011.370000000003</v>
      </c>
      <c r="H8" s="61">
        <v>4847.79</v>
      </c>
      <c r="I8" s="61">
        <v>152.21</v>
      </c>
      <c r="J8" s="63">
        <v>5000</v>
      </c>
      <c r="K8" s="61">
        <v>1149.94</v>
      </c>
      <c r="L8" s="61">
        <v>148.38</v>
      </c>
      <c r="M8" s="61">
        <v>8717.2800000000007</v>
      </c>
      <c r="N8" s="61">
        <f t="shared" si="0"/>
        <v>3869.4900000000002</v>
      </c>
    </row>
    <row r="9" spans="1:32" ht="15.75" customHeight="1" x14ac:dyDescent="0.15">
      <c r="A9" s="61" t="s">
        <v>89</v>
      </c>
      <c r="B9" s="61">
        <v>7909.47</v>
      </c>
      <c r="C9" s="61">
        <v>1107.33</v>
      </c>
      <c r="D9" s="61">
        <v>79.09</v>
      </c>
      <c r="E9" s="61">
        <v>1815.22</v>
      </c>
      <c r="F9" s="61">
        <v>60.03</v>
      </c>
      <c r="G9" s="61">
        <v>42734.42</v>
      </c>
      <c r="H9" s="61">
        <v>4847.79</v>
      </c>
      <c r="I9" s="61">
        <v>152.21</v>
      </c>
      <c r="J9" s="63">
        <v>5000</v>
      </c>
      <c r="K9" s="61">
        <v>1225.97</v>
      </c>
      <c r="L9" s="61">
        <v>158.19</v>
      </c>
      <c r="M9" s="61">
        <v>9293.6299999999992</v>
      </c>
      <c r="N9" s="61">
        <f t="shared" si="0"/>
        <v>4445.83</v>
      </c>
    </row>
    <row r="10" spans="1:32" ht="15.75" customHeight="1" x14ac:dyDescent="0.15">
      <c r="A10" s="61" t="s">
        <v>90</v>
      </c>
      <c r="B10" s="61">
        <v>7909.47</v>
      </c>
      <c r="C10" s="61">
        <v>1107.33</v>
      </c>
      <c r="D10" s="61">
        <v>79.09</v>
      </c>
      <c r="E10" s="61">
        <v>1815.23</v>
      </c>
      <c r="F10" s="61">
        <v>60.03</v>
      </c>
      <c r="G10" s="61">
        <v>49457.47</v>
      </c>
      <c r="H10" s="61">
        <v>4847.79</v>
      </c>
      <c r="I10" s="61">
        <v>152.21</v>
      </c>
      <c r="J10" s="63">
        <v>5000</v>
      </c>
      <c r="K10" s="61">
        <v>1225.97</v>
      </c>
      <c r="L10" s="61">
        <v>158.19</v>
      </c>
      <c r="M10" s="61">
        <v>9293.6299999999992</v>
      </c>
      <c r="N10" s="61">
        <f t="shared" si="0"/>
        <v>4445.8399999999992</v>
      </c>
    </row>
    <row r="11" spans="1:32" ht="15.75" customHeight="1" x14ac:dyDescent="0.15">
      <c r="A11" s="61" t="s">
        <v>91</v>
      </c>
      <c r="B11" s="61">
        <v>7909.46</v>
      </c>
      <c r="C11" s="61">
        <v>1107.32</v>
      </c>
      <c r="D11" s="61">
        <v>79.09</v>
      </c>
      <c r="E11" s="61">
        <v>1815.22</v>
      </c>
      <c r="F11" s="61">
        <v>60.03</v>
      </c>
      <c r="G11" s="61">
        <v>56180.51</v>
      </c>
      <c r="H11" s="61">
        <v>4847.79</v>
      </c>
      <c r="I11" s="61">
        <v>152.21</v>
      </c>
      <c r="J11" s="63">
        <v>5000</v>
      </c>
      <c r="K11" s="61">
        <v>1225.97</v>
      </c>
      <c r="L11" s="61">
        <v>158.19</v>
      </c>
      <c r="M11" s="61">
        <v>9293.6200000000008</v>
      </c>
      <c r="N11" s="61">
        <f t="shared" si="0"/>
        <v>4445.82</v>
      </c>
    </row>
    <row r="12" spans="1:32" ht="15.75" customHeight="1" x14ac:dyDescent="0.15">
      <c r="A12" s="61" t="s">
        <v>92</v>
      </c>
      <c r="B12" s="61">
        <v>7909.46</v>
      </c>
      <c r="C12" s="61">
        <v>1107.32</v>
      </c>
      <c r="D12" s="61">
        <v>79.09</v>
      </c>
      <c r="E12" s="61">
        <v>1815.22</v>
      </c>
      <c r="F12" s="61">
        <v>60.03</v>
      </c>
      <c r="G12" s="61">
        <v>62903.55</v>
      </c>
      <c r="H12" s="61">
        <v>4847.79</v>
      </c>
      <c r="I12" s="61">
        <v>152.21</v>
      </c>
      <c r="J12" s="63">
        <v>5000</v>
      </c>
      <c r="K12" s="61">
        <v>1225.97</v>
      </c>
      <c r="L12" s="61">
        <v>158.19</v>
      </c>
      <c r="M12" s="61">
        <v>9293.6200000000008</v>
      </c>
      <c r="N12" s="61">
        <f t="shared" si="0"/>
        <v>4445.82</v>
      </c>
    </row>
    <row r="13" spans="1:32" ht="15.75" customHeight="1" x14ac:dyDescent="0.15">
      <c r="A13" s="61" t="s">
        <v>93</v>
      </c>
      <c r="B13" s="61">
        <v>7909.47</v>
      </c>
      <c r="C13" s="61">
        <v>1107.33</v>
      </c>
      <c r="D13" s="61">
        <v>79.09</v>
      </c>
      <c r="E13" s="61">
        <v>1815.22</v>
      </c>
      <c r="F13" s="61">
        <v>60.03</v>
      </c>
      <c r="G13" s="61">
        <v>69626.600000000006</v>
      </c>
      <c r="H13" s="61">
        <v>4847.79</v>
      </c>
      <c r="I13" s="61">
        <v>152.21</v>
      </c>
      <c r="J13" s="63">
        <v>5000</v>
      </c>
      <c r="K13" s="61">
        <v>1225.97</v>
      </c>
      <c r="L13" s="61">
        <v>158.19</v>
      </c>
      <c r="M13" s="61">
        <v>9293.6299999999992</v>
      </c>
      <c r="N13" s="61">
        <f t="shared" si="0"/>
        <v>4445.83</v>
      </c>
    </row>
    <row r="14" spans="1:32" ht="15.75" customHeight="1" x14ac:dyDescent="0.15">
      <c r="A14" s="61" t="s">
        <v>94</v>
      </c>
      <c r="B14" s="61">
        <v>7909.47</v>
      </c>
      <c r="C14" s="61">
        <v>1107.33</v>
      </c>
      <c r="D14" s="61">
        <v>79.09</v>
      </c>
      <c r="E14" s="61">
        <v>1815.23</v>
      </c>
      <c r="F14" s="61">
        <v>60.03</v>
      </c>
      <c r="G14" s="61">
        <v>76349.649999999994</v>
      </c>
      <c r="H14" s="61">
        <v>4847.79</v>
      </c>
      <c r="I14" s="61">
        <v>152.21</v>
      </c>
      <c r="J14" s="63">
        <v>5000</v>
      </c>
      <c r="K14" s="61">
        <v>1225.97</v>
      </c>
      <c r="L14" s="61">
        <v>158.19</v>
      </c>
      <c r="M14" s="61">
        <v>9293.6299999999992</v>
      </c>
      <c r="N14" s="61">
        <f t="shared" si="0"/>
        <v>4445.8399999999992</v>
      </c>
    </row>
    <row r="15" spans="1:32" ht="15.75" customHeight="1" x14ac:dyDescent="0.15">
      <c r="A15" s="61" t="s">
        <v>95</v>
      </c>
      <c r="B15" s="61">
        <v>89823.13</v>
      </c>
      <c r="C15" s="61">
        <v>12575.24</v>
      </c>
      <c r="D15" s="61">
        <v>898.21</v>
      </c>
      <c r="E15" s="61">
        <v>17494.41</v>
      </c>
      <c r="F15" s="61">
        <v>681.74</v>
      </c>
      <c r="G15" s="61">
        <v>76349.649999999994</v>
      </c>
      <c r="H15" s="61">
        <v>58173.48</v>
      </c>
      <c r="I15" s="61">
        <v>1826.52</v>
      </c>
      <c r="J15" s="63">
        <v>60000</v>
      </c>
      <c r="K15" s="61">
        <v>13922.59</v>
      </c>
      <c r="L15" s="61">
        <v>1796.46</v>
      </c>
      <c r="M15" s="61">
        <v>105542.2</v>
      </c>
      <c r="N15" s="61">
        <f t="shared" si="0"/>
        <v>47368.65</v>
      </c>
    </row>
    <row r="16" spans="1:32" ht="15.75" customHeight="1" x14ac:dyDescent="0.15">
      <c r="N16" s="20">
        <v>0</v>
      </c>
    </row>
    <row r="18" spans="1:15" ht="15.75" customHeight="1" x14ac:dyDescent="0.15">
      <c r="A18" s="61" t="s">
        <v>62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5" ht="15.75" customHeight="1" x14ac:dyDescent="0.15">
      <c r="A19" s="62"/>
      <c r="B19" s="61" t="s">
        <v>63</v>
      </c>
      <c r="C19" s="61" t="s">
        <v>64</v>
      </c>
      <c r="D19" s="61" t="s">
        <v>65</v>
      </c>
      <c r="E19" s="61" t="s">
        <v>66</v>
      </c>
      <c r="F19" s="61" t="s">
        <v>67</v>
      </c>
      <c r="G19" s="61" t="s">
        <v>68</v>
      </c>
      <c r="H19" s="61" t="s">
        <v>69</v>
      </c>
      <c r="I19" s="61" t="s">
        <v>70</v>
      </c>
      <c r="J19" s="61" t="s">
        <v>71</v>
      </c>
      <c r="K19" s="61" t="s">
        <v>72</v>
      </c>
      <c r="L19" s="61" t="s">
        <v>73</v>
      </c>
      <c r="M19" s="61" t="s">
        <v>74</v>
      </c>
      <c r="N19" s="62"/>
    </row>
    <row r="20" spans="1:15" ht="15.75" customHeight="1" x14ac:dyDescent="0.15">
      <c r="A20" s="61" t="s">
        <v>78</v>
      </c>
      <c r="B20" s="61">
        <v>3983.43</v>
      </c>
      <c r="C20" s="61">
        <v>557.67999999999995</v>
      </c>
      <c r="D20" s="61">
        <v>39.83</v>
      </c>
      <c r="E20" s="61">
        <v>507.89</v>
      </c>
      <c r="F20" s="61">
        <v>30.23</v>
      </c>
      <c r="G20" s="61">
        <v>3385.92</v>
      </c>
      <c r="H20" s="61">
        <v>2847.79</v>
      </c>
      <c r="I20" s="61">
        <v>152.21</v>
      </c>
      <c r="J20" s="63">
        <v>3000</v>
      </c>
      <c r="K20" s="61">
        <v>617.42999999999995</v>
      </c>
      <c r="L20" s="61">
        <v>79.67</v>
      </c>
      <c r="M20" s="61">
        <v>4680.53</v>
      </c>
      <c r="N20" s="61">
        <f t="shared" ref="N20:N32" si="3">C20+D20+E20+F20+K20+L20</f>
        <v>1832.73</v>
      </c>
      <c r="O20" s="20">
        <v>4680.5200000000004</v>
      </c>
    </row>
    <row r="21" spans="1:15" ht="15.75" customHeight="1" x14ac:dyDescent="0.15">
      <c r="A21" s="61" t="s">
        <v>80</v>
      </c>
      <c r="B21" s="61">
        <v>3983.42</v>
      </c>
      <c r="C21" s="61">
        <v>557.67999999999995</v>
      </c>
      <c r="D21" s="61">
        <v>39.83</v>
      </c>
      <c r="E21" s="61">
        <v>507.88</v>
      </c>
      <c r="F21" s="61">
        <v>30.23</v>
      </c>
      <c r="G21" s="61">
        <v>6771.83</v>
      </c>
      <c r="H21" s="61">
        <v>2847.79</v>
      </c>
      <c r="I21" s="61">
        <v>152.21</v>
      </c>
      <c r="J21" s="63">
        <v>3000</v>
      </c>
      <c r="K21" s="61">
        <v>617.42999999999995</v>
      </c>
      <c r="L21" s="61">
        <v>79.67</v>
      </c>
      <c r="M21" s="61">
        <v>4680.5200000000004</v>
      </c>
      <c r="N21" s="61">
        <f t="shared" si="3"/>
        <v>1832.7199999999998</v>
      </c>
    </row>
    <row r="22" spans="1:15" ht="15.75" customHeight="1" x14ac:dyDescent="0.15">
      <c r="A22" s="61" t="s">
        <v>84</v>
      </c>
      <c r="B22" s="61">
        <v>3983.43</v>
      </c>
      <c r="C22" s="61">
        <v>557.67999999999995</v>
      </c>
      <c r="D22" s="61">
        <v>39.83</v>
      </c>
      <c r="E22" s="61">
        <v>507.89</v>
      </c>
      <c r="F22" s="61">
        <v>30.23</v>
      </c>
      <c r="G22" s="61">
        <v>10157.75</v>
      </c>
      <c r="H22" s="61">
        <v>2847.79</v>
      </c>
      <c r="I22" s="61">
        <v>152.21</v>
      </c>
      <c r="J22" s="63">
        <v>3000</v>
      </c>
      <c r="K22" s="61">
        <v>617.42999999999995</v>
      </c>
      <c r="L22" s="61">
        <v>79.67</v>
      </c>
      <c r="M22" s="61">
        <v>4680.53</v>
      </c>
      <c r="N22" s="61">
        <f t="shared" si="3"/>
        <v>1832.73</v>
      </c>
    </row>
    <row r="23" spans="1:15" ht="15.75" customHeight="1" x14ac:dyDescent="0.15">
      <c r="A23" s="61" t="s">
        <v>86</v>
      </c>
      <c r="B23" s="61">
        <v>3983.43</v>
      </c>
      <c r="C23" s="61">
        <v>557.67999999999995</v>
      </c>
      <c r="D23" s="61">
        <v>39.83</v>
      </c>
      <c r="E23" s="61">
        <v>507.89</v>
      </c>
      <c r="F23" s="61">
        <v>30.23</v>
      </c>
      <c r="G23" s="61">
        <v>13543.67</v>
      </c>
      <c r="H23" s="61">
        <v>2847.79</v>
      </c>
      <c r="I23" s="61">
        <v>152.21</v>
      </c>
      <c r="J23" s="63">
        <v>3000</v>
      </c>
      <c r="K23" s="61">
        <v>617.42999999999995</v>
      </c>
      <c r="L23" s="61">
        <v>79.67</v>
      </c>
      <c r="M23" s="61">
        <v>4680.53</v>
      </c>
      <c r="N23" s="61">
        <f t="shared" si="3"/>
        <v>1832.73</v>
      </c>
    </row>
    <row r="24" spans="1:15" ht="15.75" customHeight="1" x14ac:dyDescent="0.15">
      <c r="A24" s="61" t="s">
        <v>87</v>
      </c>
      <c r="B24" s="61">
        <v>4141.78</v>
      </c>
      <c r="C24" s="61">
        <v>579.85</v>
      </c>
      <c r="D24" s="61">
        <v>41.42</v>
      </c>
      <c r="E24" s="61">
        <v>641.29</v>
      </c>
      <c r="F24" s="61">
        <v>31.44</v>
      </c>
      <c r="G24" s="61">
        <v>17064.18</v>
      </c>
      <c r="H24" s="61">
        <v>2847.79</v>
      </c>
      <c r="I24" s="61">
        <v>152.21</v>
      </c>
      <c r="J24" s="63">
        <v>3000</v>
      </c>
      <c r="K24" s="61">
        <v>641.98</v>
      </c>
      <c r="L24" s="61">
        <v>82.84</v>
      </c>
      <c r="M24" s="61">
        <v>4866.59</v>
      </c>
      <c r="N24" s="61">
        <f t="shared" si="3"/>
        <v>2018.82</v>
      </c>
    </row>
    <row r="25" spans="1:15" ht="15.75" customHeight="1" x14ac:dyDescent="0.15">
      <c r="A25" s="61" t="s">
        <v>88</v>
      </c>
      <c r="B25" s="61">
        <v>4235.2</v>
      </c>
      <c r="C25" s="61">
        <v>592.92999999999995</v>
      </c>
      <c r="D25" s="61">
        <v>42.35</v>
      </c>
      <c r="E25" s="61">
        <v>719.98</v>
      </c>
      <c r="F25" s="61">
        <v>32.15</v>
      </c>
      <c r="G25" s="61">
        <v>20664.099999999999</v>
      </c>
      <c r="H25" s="61">
        <v>2847.79</v>
      </c>
      <c r="I25" s="61">
        <v>152.21</v>
      </c>
      <c r="J25" s="63">
        <v>3000</v>
      </c>
      <c r="K25" s="61">
        <v>656.46</v>
      </c>
      <c r="L25" s="61">
        <v>84.7</v>
      </c>
      <c r="M25" s="61">
        <v>4976.3599999999997</v>
      </c>
      <c r="N25" s="61">
        <f t="shared" si="3"/>
        <v>2128.5700000000002</v>
      </c>
    </row>
    <row r="26" spans="1:15" ht="15.75" customHeight="1" x14ac:dyDescent="0.15">
      <c r="A26" s="61" t="s">
        <v>89</v>
      </c>
      <c r="B26" s="61">
        <v>4235.2</v>
      </c>
      <c r="C26" s="61">
        <v>592.92999999999995</v>
      </c>
      <c r="D26" s="61">
        <v>42.35</v>
      </c>
      <c r="E26" s="61">
        <v>719.98</v>
      </c>
      <c r="F26" s="61">
        <v>32.15</v>
      </c>
      <c r="G26" s="61">
        <v>24264.02</v>
      </c>
      <c r="H26" s="61">
        <v>2847.79</v>
      </c>
      <c r="I26" s="61">
        <v>152.21</v>
      </c>
      <c r="J26" s="63">
        <v>3000</v>
      </c>
      <c r="K26" s="61">
        <v>656.46</v>
      </c>
      <c r="L26" s="61">
        <v>84.7</v>
      </c>
      <c r="M26" s="61">
        <v>4976.3599999999997</v>
      </c>
      <c r="N26" s="61">
        <f t="shared" si="3"/>
        <v>2128.5700000000002</v>
      </c>
    </row>
    <row r="27" spans="1:15" ht="15.75" customHeight="1" x14ac:dyDescent="0.15">
      <c r="A27" s="61" t="s">
        <v>90</v>
      </c>
      <c r="B27" s="61">
        <v>4235.21</v>
      </c>
      <c r="C27" s="61">
        <v>592.92999999999995</v>
      </c>
      <c r="D27" s="61">
        <v>42.35</v>
      </c>
      <c r="E27" s="61">
        <v>719.99</v>
      </c>
      <c r="F27" s="61">
        <v>32.15</v>
      </c>
      <c r="G27" s="61">
        <v>27863.95</v>
      </c>
      <c r="H27" s="61">
        <v>2847.79</v>
      </c>
      <c r="I27" s="61">
        <v>152.21</v>
      </c>
      <c r="J27" s="63">
        <v>3000</v>
      </c>
      <c r="K27" s="61">
        <v>656.46</v>
      </c>
      <c r="L27" s="61">
        <v>84.7</v>
      </c>
      <c r="M27" s="61">
        <v>4976.37</v>
      </c>
      <c r="N27" s="61">
        <f t="shared" si="3"/>
        <v>2128.58</v>
      </c>
    </row>
    <row r="28" spans="1:15" ht="15.75" customHeight="1" x14ac:dyDescent="0.15">
      <c r="A28" s="61" t="s">
        <v>91</v>
      </c>
      <c r="B28" s="61">
        <v>4235.2</v>
      </c>
      <c r="C28" s="61">
        <v>592.92999999999995</v>
      </c>
      <c r="D28" s="61">
        <v>42.35</v>
      </c>
      <c r="E28" s="61">
        <v>719.98</v>
      </c>
      <c r="F28" s="61">
        <v>32.15</v>
      </c>
      <c r="G28" s="61">
        <v>31463.87</v>
      </c>
      <c r="H28" s="61">
        <v>2847.79</v>
      </c>
      <c r="I28" s="61">
        <v>152.21</v>
      </c>
      <c r="J28" s="63">
        <v>3000</v>
      </c>
      <c r="K28" s="61">
        <v>656.46</v>
      </c>
      <c r="L28" s="61">
        <v>84.7</v>
      </c>
      <c r="M28" s="61">
        <v>4976.3599999999997</v>
      </c>
      <c r="N28" s="61">
        <f t="shared" si="3"/>
        <v>2128.5700000000002</v>
      </c>
    </row>
    <row r="29" spans="1:15" ht="15.75" customHeight="1" x14ac:dyDescent="0.15">
      <c r="A29" s="61" t="s">
        <v>92</v>
      </c>
      <c r="B29" s="61">
        <v>4356.7</v>
      </c>
      <c r="C29" s="61">
        <v>609.94000000000005</v>
      </c>
      <c r="D29" s="61">
        <v>43.57</v>
      </c>
      <c r="E29" s="61">
        <v>822.34</v>
      </c>
      <c r="F29" s="61">
        <v>33.07</v>
      </c>
      <c r="G29" s="61">
        <v>35167.06</v>
      </c>
      <c r="H29" s="61">
        <v>2847.79</v>
      </c>
      <c r="I29" s="61">
        <v>152.21</v>
      </c>
      <c r="J29" s="63">
        <v>3000</v>
      </c>
      <c r="K29" s="61">
        <v>675.29</v>
      </c>
      <c r="L29" s="61">
        <v>87.13</v>
      </c>
      <c r="M29" s="61">
        <v>5119.12</v>
      </c>
      <c r="N29" s="61">
        <f t="shared" si="3"/>
        <v>2271.34</v>
      </c>
    </row>
    <row r="30" spans="1:15" ht="15.75" customHeight="1" x14ac:dyDescent="0.15">
      <c r="A30" s="61" t="s">
        <v>93</v>
      </c>
      <c r="B30" s="61">
        <v>4646.34</v>
      </c>
      <c r="C30" s="61">
        <v>650.49</v>
      </c>
      <c r="D30" s="61">
        <v>46.46</v>
      </c>
      <c r="E30" s="61">
        <v>1066.33</v>
      </c>
      <c r="F30" s="61">
        <v>35.270000000000003</v>
      </c>
      <c r="G30" s="61">
        <v>39116.449999999997</v>
      </c>
      <c r="H30" s="61">
        <v>2847.79</v>
      </c>
      <c r="I30" s="61">
        <v>152.21</v>
      </c>
      <c r="J30" s="63">
        <v>3000</v>
      </c>
      <c r="K30" s="61">
        <v>720.18</v>
      </c>
      <c r="L30" s="61">
        <v>92.93</v>
      </c>
      <c r="M30" s="61">
        <v>5459.45</v>
      </c>
      <c r="N30" s="61">
        <f t="shared" si="3"/>
        <v>2611.66</v>
      </c>
    </row>
    <row r="31" spans="1:15" ht="15.75" customHeight="1" x14ac:dyDescent="0.15">
      <c r="A31" s="61" t="s">
        <v>94</v>
      </c>
      <c r="B31" s="61">
        <v>4646.34</v>
      </c>
      <c r="C31" s="61">
        <v>650.49</v>
      </c>
      <c r="D31" s="61">
        <v>46.46</v>
      </c>
      <c r="E31" s="61">
        <v>1066.3399999999999</v>
      </c>
      <c r="F31" s="61">
        <v>35.270000000000003</v>
      </c>
      <c r="G31" s="61">
        <v>43065.84</v>
      </c>
      <c r="H31" s="61">
        <v>2847.79</v>
      </c>
      <c r="I31" s="61">
        <v>152.21</v>
      </c>
      <c r="J31" s="63">
        <v>3000</v>
      </c>
      <c r="K31" s="61">
        <v>720.18</v>
      </c>
      <c r="L31" s="61">
        <v>92.93</v>
      </c>
      <c r="M31" s="61">
        <v>5459.45</v>
      </c>
      <c r="N31" s="61">
        <f t="shared" si="3"/>
        <v>2611.6699999999996</v>
      </c>
    </row>
    <row r="32" spans="1:15" ht="15.75" customHeight="1" x14ac:dyDescent="0.15">
      <c r="A32" s="61" t="s">
        <v>95</v>
      </c>
      <c r="B32" s="61">
        <v>50665.68</v>
      </c>
      <c r="C32" s="61">
        <v>7093.21</v>
      </c>
      <c r="D32" s="61">
        <v>506.63</v>
      </c>
      <c r="E32" s="61">
        <v>8507.7800000000007</v>
      </c>
      <c r="F32" s="61">
        <v>384.57</v>
      </c>
      <c r="G32" s="61">
        <v>43065.84</v>
      </c>
      <c r="H32" s="61">
        <v>34173.480000000003</v>
      </c>
      <c r="I32" s="61">
        <v>1826.52</v>
      </c>
      <c r="J32" s="63">
        <v>36000</v>
      </c>
      <c r="K32" s="61">
        <v>7853.19</v>
      </c>
      <c r="L32" s="61">
        <v>1013.31</v>
      </c>
      <c r="M32" s="61">
        <v>59532.17</v>
      </c>
      <c r="N32" s="61">
        <f t="shared" si="3"/>
        <v>25358.690000000002</v>
      </c>
    </row>
    <row r="35" spans="1:14" ht="15.75" customHeight="1" x14ac:dyDescent="0.15">
      <c r="A35" s="61" t="s">
        <v>62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5.75" customHeight="1" x14ac:dyDescent="0.15">
      <c r="A36" s="62"/>
      <c r="B36" s="61" t="s">
        <v>63</v>
      </c>
      <c r="C36" s="61" t="s">
        <v>64</v>
      </c>
      <c r="D36" s="61" t="s">
        <v>65</v>
      </c>
      <c r="E36" s="61" t="s">
        <v>66</v>
      </c>
      <c r="F36" s="61" t="s">
        <v>67</v>
      </c>
      <c r="G36" s="61" t="s">
        <v>68</v>
      </c>
      <c r="H36" s="61" t="s">
        <v>69</v>
      </c>
      <c r="I36" s="61" t="s">
        <v>70</v>
      </c>
      <c r="J36" s="61" t="s">
        <v>71</v>
      </c>
      <c r="K36" s="61" t="s">
        <v>72</v>
      </c>
      <c r="L36" s="61" t="s">
        <v>73</v>
      </c>
      <c r="M36" s="61" t="s">
        <v>74</v>
      </c>
      <c r="N36" s="62"/>
    </row>
    <row r="37" spans="1:14" ht="15.75" customHeight="1" x14ac:dyDescent="0.15">
      <c r="A37" s="61" t="s">
        <v>78</v>
      </c>
      <c r="B37" s="61">
        <v>3284.04</v>
      </c>
      <c r="C37" s="61">
        <v>459.77</v>
      </c>
      <c r="D37" s="61">
        <v>32.840000000000003</v>
      </c>
      <c r="E37" s="61">
        <v>418.72</v>
      </c>
      <c r="F37" s="61">
        <v>24.93</v>
      </c>
      <c r="G37" s="61">
        <v>2791.43</v>
      </c>
      <c r="H37" s="61">
        <v>2347.79</v>
      </c>
      <c r="I37" s="61">
        <v>152.21</v>
      </c>
      <c r="J37" s="63">
        <v>2500</v>
      </c>
      <c r="K37" s="61">
        <v>509.03</v>
      </c>
      <c r="L37" s="61">
        <v>65.680000000000007</v>
      </c>
      <c r="M37" s="61">
        <v>3858.75</v>
      </c>
      <c r="N37" s="61">
        <f t="shared" ref="N37:N49" si="4">C37+D37+E37+F37+K37+L37</f>
        <v>1510.97</v>
      </c>
    </row>
    <row r="38" spans="1:14" ht="15.75" customHeight="1" x14ac:dyDescent="0.15">
      <c r="A38" s="61" t="s">
        <v>80</v>
      </c>
      <c r="B38" s="61">
        <v>3284.03</v>
      </c>
      <c r="C38" s="61">
        <v>459.76</v>
      </c>
      <c r="D38" s="61">
        <v>32.840000000000003</v>
      </c>
      <c r="E38" s="61">
        <v>418.71</v>
      </c>
      <c r="F38" s="61">
        <v>24.93</v>
      </c>
      <c r="G38" s="61">
        <v>5582.86</v>
      </c>
      <c r="H38" s="61">
        <v>2347.79</v>
      </c>
      <c r="I38" s="61">
        <v>152.21</v>
      </c>
      <c r="J38" s="63">
        <v>2500</v>
      </c>
      <c r="K38" s="61">
        <v>509.02</v>
      </c>
      <c r="L38" s="61">
        <v>65.680000000000007</v>
      </c>
      <c r="M38" s="61">
        <v>3858.74</v>
      </c>
      <c r="N38" s="61">
        <f t="shared" si="4"/>
        <v>1510.9399999999998</v>
      </c>
    </row>
    <row r="39" spans="1:14" ht="15.75" customHeight="1" x14ac:dyDescent="0.15">
      <c r="A39" s="61" t="s">
        <v>84</v>
      </c>
      <c r="B39" s="61">
        <v>3284.04</v>
      </c>
      <c r="C39" s="61">
        <v>459.77</v>
      </c>
      <c r="D39" s="61">
        <v>32.840000000000003</v>
      </c>
      <c r="E39" s="61">
        <v>418.71</v>
      </c>
      <c r="F39" s="61">
        <v>24.93</v>
      </c>
      <c r="G39" s="61">
        <v>8374.2900000000009</v>
      </c>
      <c r="H39" s="61">
        <v>2347.79</v>
      </c>
      <c r="I39" s="61">
        <v>152.21</v>
      </c>
      <c r="J39" s="63">
        <v>2500</v>
      </c>
      <c r="K39" s="61">
        <v>509.03</v>
      </c>
      <c r="L39" s="61">
        <v>65.680000000000007</v>
      </c>
      <c r="M39" s="61">
        <v>3858.75</v>
      </c>
      <c r="N39" s="61">
        <f t="shared" si="4"/>
        <v>1510.9599999999998</v>
      </c>
    </row>
    <row r="40" spans="1:14" ht="15.75" customHeight="1" x14ac:dyDescent="0.15">
      <c r="A40" s="61" t="s">
        <v>86</v>
      </c>
      <c r="B40" s="61">
        <v>3284.04</v>
      </c>
      <c r="C40" s="61">
        <v>459.77</v>
      </c>
      <c r="D40" s="61">
        <v>32.840000000000003</v>
      </c>
      <c r="E40" s="61">
        <v>418.72</v>
      </c>
      <c r="F40" s="61">
        <v>24.93</v>
      </c>
      <c r="G40" s="61">
        <v>11165.72</v>
      </c>
      <c r="H40" s="61">
        <v>2347.79</v>
      </c>
      <c r="I40" s="61">
        <v>152.21</v>
      </c>
      <c r="J40" s="63">
        <v>2500</v>
      </c>
      <c r="K40" s="61">
        <v>509.03</v>
      </c>
      <c r="L40" s="61">
        <v>65.680000000000007</v>
      </c>
      <c r="M40" s="61">
        <v>3858.75</v>
      </c>
      <c r="N40" s="61">
        <f t="shared" si="4"/>
        <v>1510.97</v>
      </c>
    </row>
    <row r="41" spans="1:14" ht="15.75" customHeight="1" x14ac:dyDescent="0.15">
      <c r="A41" s="61" t="s">
        <v>87</v>
      </c>
      <c r="B41" s="61">
        <v>3284.03</v>
      </c>
      <c r="C41" s="61">
        <v>459.76</v>
      </c>
      <c r="D41" s="61">
        <v>32.840000000000003</v>
      </c>
      <c r="E41" s="61">
        <v>418.71</v>
      </c>
      <c r="F41" s="61">
        <v>24.93</v>
      </c>
      <c r="G41" s="61">
        <v>13957.15</v>
      </c>
      <c r="H41" s="61">
        <v>2347.79</v>
      </c>
      <c r="I41" s="61">
        <v>152.21</v>
      </c>
      <c r="J41" s="63">
        <v>2500</v>
      </c>
      <c r="K41" s="61">
        <v>509.02</v>
      </c>
      <c r="L41" s="61">
        <v>65.680000000000007</v>
      </c>
      <c r="M41" s="61">
        <v>3858.74</v>
      </c>
      <c r="N41" s="61">
        <f t="shared" si="4"/>
        <v>1510.9399999999998</v>
      </c>
    </row>
    <row r="42" spans="1:14" ht="15.75" customHeight="1" x14ac:dyDescent="0.15">
      <c r="A42" s="61" t="s">
        <v>88</v>
      </c>
      <c r="B42" s="61">
        <v>3428.94</v>
      </c>
      <c r="C42" s="61">
        <v>480.05</v>
      </c>
      <c r="D42" s="61">
        <v>34.29</v>
      </c>
      <c r="E42" s="61">
        <v>540.78</v>
      </c>
      <c r="F42" s="61">
        <v>26.03</v>
      </c>
      <c r="G42" s="61">
        <v>16871.75</v>
      </c>
      <c r="H42" s="61">
        <v>2347.79</v>
      </c>
      <c r="I42" s="61">
        <v>152.21</v>
      </c>
      <c r="J42" s="63">
        <v>2500</v>
      </c>
      <c r="K42" s="61">
        <v>531.49</v>
      </c>
      <c r="L42" s="61">
        <v>68.58</v>
      </c>
      <c r="M42" s="61">
        <v>4029</v>
      </c>
      <c r="N42" s="61">
        <f t="shared" si="4"/>
        <v>1681.2199999999998</v>
      </c>
    </row>
    <row r="43" spans="1:14" ht="15.75" customHeight="1" x14ac:dyDescent="0.15">
      <c r="A43" s="61" t="s">
        <v>89</v>
      </c>
      <c r="B43" s="61">
        <v>3491.6</v>
      </c>
      <c r="C43" s="61">
        <v>488.82</v>
      </c>
      <c r="D43" s="61">
        <v>34.92</v>
      </c>
      <c r="E43" s="61">
        <v>593.57000000000005</v>
      </c>
      <c r="F43" s="61">
        <v>26.5</v>
      </c>
      <c r="G43" s="61">
        <v>19839.61</v>
      </c>
      <c r="H43" s="61">
        <v>2347.79</v>
      </c>
      <c r="I43" s="61">
        <v>152.21</v>
      </c>
      <c r="J43" s="63">
        <v>2500</v>
      </c>
      <c r="K43" s="61">
        <v>541.20000000000005</v>
      </c>
      <c r="L43" s="61">
        <v>69.83</v>
      </c>
      <c r="M43" s="61">
        <v>4102.63</v>
      </c>
      <c r="N43" s="61">
        <f t="shared" si="4"/>
        <v>1754.84</v>
      </c>
    </row>
    <row r="44" spans="1:14" ht="15.75" customHeight="1" x14ac:dyDescent="0.15">
      <c r="A44" s="61" t="s">
        <v>90</v>
      </c>
      <c r="B44" s="61">
        <v>3491.61</v>
      </c>
      <c r="C44" s="61">
        <v>488.83</v>
      </c>
      <c r="D44" s="61">
        <v>34.92</v>
      </c>
      <c r="E44" s="61">
        <v>593.58000000000004</v>
      </c>
      <c r="F44" s="61">
        <v>26.5</v>
      </c>
      <c r="G44" s="61">
        <v>22807.48</v>
      </c>
      <c r="H44" s="61">
        <v>2347.79</v>
      </c>
      <c r="I44" s="61">
        <v>152.21</v>
      </c>
      <c r="J44" s="63">
        <v>2500</v>
      </c>
      <c r="K44" s="61">
        <v>541.20000000000005</v>
      </c>
      <c r="L44" s="61">
        <v>69.83</v>
      </c>
      <c r="M44" s="61">
        <v>4102.6400000000003</v>
      </c>
      <c r="N44" s="61">
        <f t="shared" si="4"/>
        <v>1754.86</v>
      </c>
    </row>
    <row r="45" spans="1:14" ht="15.75" customHeight="1" x14ac:dyDescent="0.15">
      <c r="A45" s="61" t="s">
        <v>91</v>
      </c>
      <c r="B45" s="61">
        <v>3491.6</v>
      </c>
      <c r="C45" s="61">
        <v>488.82</v>
      </c>
      <c r="D45" s="61">
        <v>34.92</v>
      </c>
      <c r="E45" s="61">
        <v>593.57000000000005</v>
      </c>
      <c r="F45" s="61">
        <v>26.5</v>
      </c>
      <c r="G45" s="61">
        <v>25775.34</v>
      </c>
      <c r="H45" s="61">
        <v>2347.79</v>
      </c>
      <c r="I45" s="61">
        <v>152.21</v>
      </c>
      <c r="J45" s="63">
        <v>2500</v>
      </c>
      <c r="K45" s="61">
        <v>541.20000000000005</v>
      </c>
      <c r="L45" s="61">
        <v>69.83</v>
      </c>
      <c r="M45" s="61">
        <v>4102.63</v>
      </c>
      <c r="N45" s="61">
        <f t="shared" si="4"/>
        <v>1754.84</v>
      </c>
    </row>
    <row r="46" spans="1:14" ht="15.75" customHeight="1" x14ac:dyDescent="0.15">
      <c r="A46" s="61" t="s">
        <v>92</v>
      </c>
      <c r="B46" s="61">
        <v>3491.6</v>
      </c>
      <c r="C46" s="61">
        <v>488.82</v>
      </c>
      <c r="D46" s="61">
        <v>34.92</v>
      </c>
      <c r="E46" s="61">
        <v>593.57000000000005</v>
      </c>
      <c r="F46" s="61">
        <v>26.5</v>
      </c>
      <c r="G46" s="61">
        <v>28743.200000000001</v>
      </c>
      <c r="H46" s="61">
        <v>2347.79</v>
      </c>
      <c r="I46" s="61">
        <v>152.21</v>
      </c>
      <c r="J46" s="63">
        <v>2500</v>
      </c>
      <c r="K46" s="61">
        <v>541.20000000000005</v>
      </c>
      <c r="L46" s="61">
        <v>69.83</v>
      </c>
      <c r="M46" s="61">
        <v>4102.63</v>
      </c>
      <c r="N46" s="61">
        <f t="shared" si="4"/>
        <v>1754.84</v>
      </c>
    </row>
    <row r="47" spans="1:14" ht="15.75" customHeight="1" x14ac:dyDescent="0.15">
      <c r="A47" s="61" t="s">
        <v>93</v>
      </c>
      <c r="B47" s="61">
        <v>3491.6</v>
      </c>
      <c r="C47" s="61">
        <v>488.82</v>
      </c>
      <c r="D47" s="61">
        <v>34.92</v>
      </c>
      <c r="E47" s="61">
        <v>593.57000000000005</v>
      </c>
      <c r="F47" s="61">
        <v>26.5</v>
      </c>
      <c r="G47" s="61">
        <v>31711.06</v>
      </c>
      <c r="H47" s="61">
        <v>2347.79</v>
      </c>
      <c r="I47" s="61">
        <v>152.21</v>
      </c>
      <c r="J47" s="63">
        <v>2500</v>
      </c>
      <c r="K47" s="61">
        <v>541.20000000000005</v>
      </c>
      <c r="L47" s="61">
        <v>69.83</v>
      </c>
      <c r="M47" s="61">
        <v>4102.63</v>
      </c>
      <c r="N47" s="61">
        <f t="shared" si="4"/>
        <v>1754.84</v>
      </c>
    </row>
    <row r="48" spans="1:14" ht="15.75" customHeight="1" x14ac:dyDescent="0.15">
      <c r="A48" s="61" t="s">
        <v>94</v>
      </c>
      <c r="B48" s="61">
        <v>3569.15</v>
      </c>
      <c r="C48" s="61">
        <v>499.68</v>
      </c>
      <c r="D48" s="61">
        <v>35.69</v>
      </c>
      <c r="E48" s="61">
        <v>658.9</v>
      </c>
      <c r="F48" s="61">
        <v>27.09</v>
      </c>
      <c r="G48" s="61">
        <v>34744.839999999997</v>
      </c>
      <c r="H48" s="61">
        <v>2347.79</v>
      </c>
      <c r="I48" s="61">
        <v>152.21</v>
      </c>
      <c r="J48" s="63">
        <v>2500</v>
      </c>
      <c r="K48" s="61">
        <v>553.22</v>
      </c>
      <c r="L48" s="61">
        <v>71.38</v>
      </c>
      <c r="M48" s="61">
        <v>4193.75</v>
      </c>
      <c r="N48" s="61">
        <f t="shared" si="4"/>
        <v>1845.96</v>
      </c>
    </row>
    <row r="49" spans="1:14" ht="15.75" customHeight="1" x14ac:dyDescent="0.15">
      <c r="A49" s="61" t="s">
        <v>95</v>
      </c>
      <c r="B49" s="61">
        <v>40876.28</v>
      </c>
      <c r="C49" s="61">
        <v>5722.67</v>
      </c>
      <c r="D49" s="61">
        <v>408.78</v>
      </c>
      <c r="E49" s="61">
        <v>6261.11</v>
      </c>
      <c r="F49" s="61">
        <v>310.27</v>
      </c>
      <c r="G49" s="61">
        <v>34744.839999999997</v>
      </c>
      <c r="H49" s="61">
        <v>28173.48</v>
      </c>
      <c r="I49" s="61">
        <v>1826.52</v>
      </c>
      <c r="J49" s="63">
        <v>30000</v>
      </c>
      <c r="K49" s="61">
        <v>6335.84</v>
      </c>
      <c r="L49" s="61">
        <v>817.51</v>
      </c>
      <c r="M49" s="61">
        <v>48029.64</v>
      </c>
      <c r="N49" s="61">
        <f t="shared" si="4"/>
        <v>19856.179999999997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örüntü" ma:contentTypeID="0x0101009148F5A04DDD49CBA7127AADA5FB792B00AADE34325A8B49CDA8BB4DB53328F214000E5CB7559FD8B349B8801F8D707F4AAB" ma:contentTypeVersion="1" ma:contentTypeDescription="Resim yükleyin." ma:contentTypeScope="" ma:versionID="9d2a154df5fd1ce0aa9326b2147106dc">
  <xsd:schema xmlns:xsd="http://www.w3.org/2001/XMLSchema" xmlns:xs="http://www.w3.org/2001/XMLSchema" xmlns:p="http://schemas.microsoft.com/office/2006/metadata/properties" xmlns:ns1="http://schemas.microsoft.com/sharepoint/v3" xmlns:ns2="ADDF1EBD-3EEF-46D4-9D7C-2B45D766A3F5" xmlns:ns3="http://schemas.microsoft.com/sharepoint/v3/fields" targetNamespace="http://schemas.microsoft.com/office/2006/metadata/properties" ma:root="true" ma:fieldsID="9f8dfd2b9bc3bdde7697f83e655a2aae" ns1:_="" ns2:_="" ns3:_="">
    <xsd:import namespace="http://schemas.microsoft.com/sharepoint/v3"/>
    <xsd:import namespace="ADDF1EBD-3EEF-46D4-9D7C-2B45D766A3F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Yolu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Dosya Türü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Dosya Türü" ma:hidden="true" ma:internalName="HTML_x0020_File_x0020_Type" ma:readOnly="true">
      <xsd:simpleType>
        <xsd:restriction base="dms:Text"/>
      </xsd:simpleType>
    </xsd:element>
    <xsd:element name="FSObjType" ma:index="11" nillable="true" ma:displayName="Öğe Türü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Zamanlama Başlangıç Tarihi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Zamanlama Bitiş Tarihi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DF1EBD-3EEF-46D4-9D7C-2B45D766A3F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Önizleme Var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Genişlik" ma:internalName="ImageWidth" ma:readOnly="true">
      <xsd:simpleType>
        <xsd:restriction base="dms:Unknown"/>
      </xsd:simpleType>
    </xsd:element>
    <xsd:element name="ImageHeight" ma:index="22" nillable="true" ma:displayName="Yükseklik" ma:internalName="ImageHeight" ma:readOnly="true">
      <xsd:simpleType>
        <xsd:restriction base="dms:Unknown"/>
      </xsd:simpleType>
    </xsd:element>
    <xsd:element name="ImageCreateDate" ma:index="25" nillable="true" ma:displayName="Resmin Çekildiği Tarih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Telif Hakkı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Yazar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 ma:index="23" ma:displayName="Açıklamalar"/>
        <xsd:element name="keywords" minOccurs="0" maxOccurs="1" type="xsd:string" ma:index="14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mageCreateDate xmlns="ADDF1EBD-3EEF-46D4-9D7C-2B45D766A3F5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05FAC983-FB74-4598-A1CA-B122483712B7}"/>
</file>

<file path=customXml/itemProps2.xml><?xml version="1.0" encoding="utf-8"?>
<ds:datastoreItem xmlns:ds="http://schemas.openxmlformats.org/officeDocument/2006/customXml" ds:itemID="{7B6B9CCC-8660-4712-9CFA-492B73AD37FB}"/>
</file>

<file path=customXml/itemProps3.xml><?xml version="1.0" encoding="utf-8"?>
<ds:datastoreItem xmlns:ds="http://schemas.openxmlformats.org/officeDocument/2006/customXml" ds:itemID="{316A838B-CE52-419B-B2F8-BF17A2D8F2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Breakdown</vt:lpstr>
      <vt:lpstr>Budget Timeline-V02</vt:lpstr>
      <vt:lpstr>Targets</vt:lpstr>
      <vt:lpstr>Road Map</vt:lpstr>
      <vt:lpstr>Salary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>Aykut Hacıoğlu</cp:lastModifiedBy>
  <dcterms:created xsi:type="dcterms:W3CDTF">2018-07-25T06:31:25Z</dcterms:created>
  <dcterms:modified xsi:type="dcterms:W3CDTF">2018-07-25T08:31:21Z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0x0101009148F5A04DDD49CBA7127AADA5FB792B00AADE34325A8B49CDA8BB4DB53328F214000E5CB7559FD8B349B8801F8D707F4AAB</vt:lpwstr>
  </property>
</Properties>
</file>